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autoCompressPictures="0"/>
  <bookViews>
    <workbookView xWindow="0" yWindow="0" windowWidth="25600" windowHeight="16060"/>
  </bookViews>
  <sheets>
    <sheet name="dGFR" sheetId="1" r:id="rId1"/>
    <sheet name="Disclaimer and Copyright" sheetId="2" r:id="rId2"/>
  </sheets>
  <definedNames>
    <definedName name="__FiO2">#REF!</definedName>
    <definedName name="__pCO2">#REF!</definedName>
    <definedName name="__pO2">#REF!</definedName>
    <definedName name="_FiO2">#REF!</definedName>
    <definedName name="_HCO3">#REF!</definedName>
    <definedName name="_pCO2">#REF!</definedName>
    <definedName name="_pO2">#REF!</definedName>
    <definedName name="AG">#REF!</definedName>
    <definedName name="AGob">#REF!</definedName>
    <definedName name="AGunt">#REF!</definedName>
    <definedName name="akutHCO3">#REF!</definedName>
    <definedName name="Alb">#REF!</definedName>
    <definedName name="Alter">#REF!</definedName>
    <definedName name="BicAG">#REF!</definedName>
    <definedName name="chrHCO3">#REF!</definedName>
    <definedName name="chronHCO3">#REF!</definedName>
    <definedName name="Cl">#REF!</definedName>
    <definedName name="dAG">#REF!</definedName>
    <definedName name="dBic">#REF!</definedName>
    <definedName name="_xlnm.Print_Area" localSheetId="0">dGFR!$E$1:$O$82</definedName>
    <definedName name="erpCO2">#REF!</definedName>
    <definedName name="erwCO2">#REF!</definedName>
    <definedName name="erwpCO2">#REF!</definedName>
    <definedName name="HCO3erwA">#REF!</definedName>
    <definedName name="HCO3erwC">#REF!</definedName>
    <definedName name="Höhe">#REF!</definedName>
    <definedName name="K">#REF!</definedName>
    <definedName name="korrAG">#REF!</definedName>
    <definedName name="Na">#REF!</definedName>
    <definedName name="oben">#REF!</definedName>
    <definedName name="Pb">#REF!</definedName>
    <definedName name="pCO2erw">#REF!</definedName>
    <definedName name="pH">#REF!</definedName>
    <definedName name="RQ">#REF!</definedName>
    <definedName name="SAG">#REF!</definedName>
    <definedName name="SAGkorr">#REF!</definedName>
    <definedName name="SAlbumin">#REF!</definedName>
    <definedName name="SBic">#REF!</definedName>
    <definedName name="SCl">#REF!</definedName>
    <definedName name="SHCO3">#REF!</definedName>
    <definedName name="SNa">#REF!</definedName>
    <definedName name="SpH">#REF!</definedName>
    <definedName name="Temp">#REF!</definedName>
    <definedName name="totBic">#REF!</definedName>
    <definedName name="unten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3" i="1" l="1"/>
  <c r="BS3" i="1"/>
  <c r="BW3" i="1"/>
  <c r="BT3" i="1"/>
  <c r="BX3" i="1"/>
  <c r="BE2" i="1"/>
  <c r="BE3" i="1"/>
  <c r="M3" i="1"/>
  <c r="CA3" i="1"/>
  <c r="BM4" i="1"/>
  <c r="BS4" i="1"/>
  <c r="BW4" i="1"/>
  <c r="BT4" i="1"/>
  <c r="BX4" i="1"/>
  <c r="BE4" i="1"/>
  <c r="M4" i="1"/>
  <c r="CA4" i="1"/>
  <c r="BM5" i="1"/>
  <c r="BS5" i="1"/>
  <c r="BW5" i="1"/>
  <c r="BT5" i="1"/>
  <c r="BX5" i="1"/>
  <c r="BE5" i="1"/>
  <c r="M5" i="1"/>
  <c r="CA5" i="1"/>
  <c r="BM6" i="1"/>
  <c r="BS6" i="1"/>
  <c r="BW6" i="1"/>
  <c r="BT6" i="1"/>
  <c r="BX6" i="1"/>
  <c r="BE6" i="1"/>
  <c r="M6" i="1"/>
  <c r="CA6" i="1"/>
  <c r="BM7" i="1"/>
  <c r="BS7" i="1"/>
  <c r="BW7" i="1"/>
  <c r="BT7" i="1"/>
  <c r="BX7" i="1"/>
  <c r="BE7" i="1"/>
  <c r="M7" i="1"/>
  <c r="CA7" i="1"/>
  <c r="BM8" i="1"/>
  <c r="BS8" i="1"/>
  <c r="BW8" i="1"/>
  <c r="BT8" i="1"/>
  <c r="BX8" i="1"/>
  <c r="BE8" i="1"/>
  <c r="M8" i="1"/>
  <c r="CA8" i="1"/>
  <c r="BM9" i="1"/>
  <c r="BS9" i="1"/>
  <c r="BW9" i="1"/>
  <c r="BT9" i="1"/>
  <c r="BX9" i="1"/>
  <c r="BE9" i="1"/>
  <c r="M9" i="1"/>
  <c r="CA9" i="1"/>
  <c r="BM10" i="1"/>
  <c r="BS10" i="1"/>
  <c r="BW10" i="1"/>
  <c r="BT10" i="1"/>
  <c r="BX10" i="1"/>
  <c r="BE10" i="1"/>
  <c r="M10" i="1"/>
  <c r="CA10" i="1"/>
  <c r="BM11" i="1"/>
  <c r="BS11" i="1"/>
  <c r="BW11" i="1"/>
  <c r="BT11" i="1"/>
  <c r="BX11" i="1"/>
  <c r="BE11" i="1"/>
  <c r="M11" i="1"/>
  <c r="CA11" i="1"/>
  <c r="BM12" i="1"/>
  <c r="BS12" i="1"/>
  <c r="BW12" i="1"/>
  <c r="BT12" i="1"/>
  <c r="BX12" i="1"/>
  <c r="BE12" i="1"/>
  <c r="M12" i="1"/>
  <c r="CA12" i="1"/>
  <c r="BM13" i="1"/>
  <c r="BS13" i="1"/>
  <c r="BW13" i="1"/>
  <c r="BT13" i="1"/>
  <c r="BX13" i="1"/>
  <c r="BE13" i="1"/>
  <c r="M13" i="1"/>
  <c r="CA13" i="1"/>
  <c r="BM14" i="1"/>
  <c r="BS14" i="1"/>
  <c r="BW14" i="1"/>
  <c r="BT14" i="1"/>
  <c r="BX14" i="1"/>
  <c r="BE14" i="1"/>
  <c r="M14" i="1"/>
  <c r="CA14" i="1"/>
  <c r="BM15" i="1"/>
  <c r="BS15" i="1"/>
  <c r="BW15" i="1"/>
  <c r="BT15" i="1"/>
  <c r="BX15" i="1"/>
  <c r="BE15" i="1"/>
  <c r="M15" i="1"/>
  <c r="CA15" i="1"/>
  <c r="BM16" i="1"/>
  <c r="BS16" i="1"/>
  <c r="BW16" i="1"/>
  <c r="BT16" i="1"/>
  <c r="BX16" i="1"/>
  <c r="BE16" i="1"/>
  <c r="M16" i="1"/>
  <c r="CA16" i="1"/>
  <c r="BM17" i="1"/>
  <c r="BS17" i="1"/>
  <c r="BW17" i="1"/>
  <c r="BT17" i="1"/>
  <c r="BX17" i="1"/>
  <c r="BE17" i="1"/>
  <c r="M17" i="1"/>
  <c r="CA17" i="1"/>
  <c r="BM18" i="1"/>
  <c r="BS18" i="1"/>
  <c r="BW18" i="1"/>
  <c r="BT18" i="1"/>
  <c r="BX18" i="1"/>
  <c r="BE18" i="1"/>
  <c r="M18" i="1"/>
  <c r="CA18" i="1"/>
  <c r="BM19" i="1"/>
  <c r="BS19" i="1"/>
  <c r="BW19" i="1"/>
  <c r="BT19" i="1"/>
  <c r="BX19" i="1"/>
  <c r="BE19" i="1"/>
  <c r="M19" i="1"/>
  <c r="CA19" i="1"/>
  <c r="BM20" i="1"/>
  <c r="BS20" i="1"/>
  <c r="BW20" i="1"/>
  <c r="BT20" i="1"/>
  <c r="BX20" i="1"/>
  <c r="BE20" i="1"/>
  <c r="M20" i="1"/>
  <c r="CA20" i="1"/>
  <c r="BM21" i="1"/>
  <c r="BS21" i="1"/>
  <c r="BW21" i="1"/>
  <c r="BT21" i="1"/>
  <c r="BX21" i="1"/>
  <c r="BE21" i="1"/>
  <c r="M21" i="1"/>
  <c r="CA21" i="1"/>
  <c r="BM22" i="1"/>
  <c r="BS22" i="1"/>
  <c r="BW22" i="1"/>
  <c r="BT22" i="1"/>
  <c r="BX22" i="1"/>
  <c r="BE22" i="1"/>
  <c r="M22" i="1"/>
  <c r="CA22" i="1"/>
  <c r="BM23" i="1"/>
  <c r="BS23" i="1"/>
  <c r="BW23" i="1"/>
  <c r="BT23" i="1"/>
  <c r="BX23" i="1"/>
  <c r="BE23" i="1"/>
  <c r="M23" i="1"/>
  <c r="CA23" i="1"/>
  <c r="BM24" i="1"/>
  <c r="BS24" i="1"/>
  <c r="BW24" i="1"/>
  <c r="BT24" i="1"/>
  <c r="BX24" i="1"/>
  <c r="BE24" i="1"/>
  <c r="M24" i="1"/>
  <c r="CA24" i="1"/>
  <c r="BM25" i="1"/>
  <c r="BS25" i="1"/>
  <c r="BW25" i="1"/>
  <c r="BT25" i="1"/>
  <c r="BX25" i="1"/>
  <c r="BE25" i="1"/>
  <c r="M25" i="1"/>
  <c r="CA25" i="1"/>
  <c r="BM26" i="1"/>
  <c r="BS26" i="1"/>
  <c r="BW26" i="1"/>
  <c r="BT26" i="1"/>
  <c r="BX26" i="1"/>
  <c r="BE26" i="1"/>
  <c r="M26" i="1"/>
  <c r="CA26" i="1"/>
  <c r="BM27" i="1"/>
  <c r="BS27" i="1"/>
  <c r="BW27" i="1"/>
  <c r="BT27" i="1"/>
  <c r="BX27" i="1"/>
  <c r="BE27" i="1"/>
  <c r="M27" i="1"/>
  <c r="CA27" i="1"/>
  <c r="BM28" i="1"/>
  <c r="BS28" i="1"/>
  <c r="BW28" i="1"/>
  <c r="BT28" i="1"/>
  <c r="BX28" i="1"/>
  <c r="BE28" i="1"/>
  <c r="M28" i="1"/>
  <c r="CA28" i="1"/>
  <c r="BM29" i="1"/>
  <c r="BS29" i="1"/>
  <c r="BW29" i="1"/>
  <c r="BT29" i="1"/>
  <c r="BX29" i="1"/>
  <c r="BE29" i="1"/>
  <c r="M29" i="1"/>
  <c r="CA29" i="1"/>
  <c r="BM30" i="1"/>
  <c r="BS30" i="1"/>
  <c r="BW30" i="1"/>
  <c r="BT30" i="1"/>
  <c r="BX30" i="1"/>
  <c r="BE30" i="1"/>
  <c r="M30" i="1"/>
  <c r="CA30" i="1"/>
  <c r="BM31" i="1"/>
  <c r="BS31" i="1"/>
  <c r="BW31" i="1"/>
  <c r="BT31" i="1"/>
  <c r="BX31" i="1"/>
  <c r="BE31" i="1"/>
  <c r="M31" i="1"/>
  <c r="CA31" i="1"/>
  <c r="BM32" i="1"/>
  <c r="BS32" i="1"/>
  <c r="BW32" i="1"/>
  <c r="BT32" i="1"/>
  <c r="BX32" i="1"/>
  <c r="BE32" i="1"/>
  <c r="M32" i="1"/>
  <c r="CA32" i="1"/>
  <c r="BM33" i="1"/>
  <c r="BS33" i="1"/>
  <c r="BW33" i="1"/>
  <c r="BT33" i="1"/>
  <c r="BX33" i="1"/>
  <c r="BE33" i="1"/>
  <c r="M33" i="1"/>
  <c r="CA33" i="1"/>
  <c r="BM34" i="1"/>
  <c r="BS34" i="1"/>
  <c r="BW34" i="1"/>
  <c r="BT34" i="1"/>
  <c r="BX34" i="1"/>
  <c r="BE34" i="1"/>
  <c r="M34" i="1"/>
  <c r="CA34" i="1"/>
  <c r="BM35" i="1"/>
  <c r="BS35" i="1"/>
  <c r="BW35" i="1"/>
  <c r="BT35" i="1"/>
  <c r="BX35" i="1"/>
  <c r="BE35" i="1"/>
  <c r="M35" i="1"/>
  <c r="CA35" i="1"/>
  <c r="BM36" i="1"/>
  <c r="BS36" i="1"/>
  <c r="BW36" i="1"/>
  <c r="BT36" i="1"/>
  <c r="BX36" i="1"/>
  <c r="BE36" i="1"/>
  <c r="M36" i="1"/>
  <c r="CA36" i="1"/>
  <c r="BM37" i="1"/>
  <c r="BS37" i="1"/>
  <c r="BW37" i="1"/>
  <c r="BT37" i="1"/>
  <c r="BX37" i="1"/>
  <c r="BE37" i="1"/>
  <c r="M37" i="1"/>
  <c r="CA37" i="1"/>
  <c r="BM38" i="1"/>
  <c r="BS38" i="1"/>
  <c r="BW38" i="1"/>
  <c r="BT38" i="1"/>
  <c r="BX38" i="1"/>
  <c r="BE38" i="1"/>
  <c r="M38" i="1"/>
  <c r="CA38" i="1"/>
  <c r="BM39" i="1"/>
  <c r="BS39" i="1"/>
  <c r="BW39" i="1"/>
  <c r="BT39" i="1"/>
  <c r="BX39" i="1"/>
  <c r="BE39" i="1"/>
  <c r="M39" i="1"/>
  <c r="CA39" i="1"/>
  <c r="BM40" i="1"/>
  <c r="BS40" i="1"/>
  <c r="BW40" i="1"/>
  <c r="BT40" i="1"/>
  <c r="BX40" i="1"/>
  <c r="BE40" i="1"/>
  <c r="M40" i="1"/>
  <c r="CA40" i="1"/>
  <c r="BM41" i="1"/>
  <c r="BS41" i="1"/>
  <c r="BW41" i="1"/>
  <c r="BT41" i="1"/>
  <c r="BX41" i="1"/>
  <c r="BE41" i="1"/>
  <c r="M41" i="1"/>
  <c r="CA41" i="1"/>
  <c r="BM42" i="1"/>
  <c r="BS42" i="1"/>
  <c r="BW42" i="1"/>
  <c r="BT42" i="1"/>
  <c r="BX42" i="1"/>
  <c r="BE42" i="1"/>
  <c r="M42" i="1"/>
  <c r="CA42" i="1"/>
  <c r="BM43" i="1"/>
  <c r="BS43" i="1"/>
  <c r="BW43" i="1"/>
  <c r="BT43" i="1"/>
  <c r="BX43" i="1"/>
  <c r="BE43" i="1"/>
  <c r="M43" i="1"/>
  <c r="CA43" i="1"/>
  <c r="BM44" i="1"/>
  <c r="BS44" i="1"/>
  <c r="BW44" i="1"/>
  <c r="BT44" i="1"/>
  <c r="BX44" i="1"/>
  <c r="BE44" i="1"/>
  <c r="M44" i="1"/>
  <c r="CA44" i="1"/>
  <c r="BM45" i="1"/>
  <c r="BS45" i="1"/>
  <c r="BW45" i="1"/>
  <c r="BT45" i="1"/>
  <c r="BX45" i="1"/>
  <c r="BE45" i="1"/>
  <c r="M45" i="1"/>
  <c r="CA45" i="1"/>
  <c r="CA48" i="1"/>
  <c r="E25" i="1"/>
  <c r="BH48" i="1"/>
  <c r="BH49" i="1"/>
  <c r="BH47" i="1"/>
  <c r="BI51" i="1"/>
  <c r="A63" i="1"/>
  <c r="F17" i="1"/>
  <c r="F16" i="1"/>
  <c r="G17" i="1"/>
  <c r="BJ63" i="1"/>
  <c r="F21" i="1"/>
  <c r="BY3" i="1"/>
  <c r="BV3" i="1"/>
  <c r="BQ3" i="1"/>
  <c r="BU3" i="1"/>
  <c r="BJ3" i="1"/>
  <c r="BY4" i="1"/>
  <c r="BV4" i="1"/>
  <c r="BQ4" i="1"/>
  <c r="BU4" i="1"/>
  <c r="BJ4" i="1"/>
  <c r="BY5" i="1"/>
  <c r="BV5" i="1"/>
  <c r="BQ5" i="1"/>
  <c r="BU5" i="1"/>
  <c r="BJ5" i="1"/>
  <c r="BY6" i="1"/>
  <c r="BV6" i="1"/>
  <c r="BQ6" i="1"/>
  <c r="BU6" i="1"/>
  <c r="BJ6" i="1"/>
  <c r="BY7" i="1"/>
  <c r="BV7" i="1"/>
  <c r="BQ7" i="1"/>
  <c r="BU7" i="1"/>
  <c r="BJ7" i="1"/>
  <c r="BY8" i="1"/>
  <c r="BV8" i="1"/>
  <c r="BQ8" i="1"/>
  <c r="BU8" i="1"/>
  <c r="BJ8" i="1"/>
  <c r="BY9" i="1"/>
  <c r="BV9" i="1"/>
  <c r="BQ9" i="1"/>
  <c r="BU9" i="1"/>
  <c r="BJ9" i="1"/>
  <c r="BY10" i="1"/>
  <c r="BV10" i="1"/>
  <c r="BQ10" i="1"/>
  <c r="BU10" i="1"/>
  <c r="BJ10" i="1"/>
  <c r="BY11" i="1"/>
  <c r="BV11" i="1"/>
  <c r="BQ11" i="1"/>
  <c r="BU11" i="1"/>
  <c r="BJ11" i="1"/>
  <c r="BY12" i="1"/>
  <c r="BV12" i="1"/>
  <c r="BQ12" i="1"/>
  <c r="BU12" i="1"/>
  <c r="BJ12" i="1"/>
  <c r="BY13" i="1"/>
  <c r="BV13" i="1"/>
  <c r="BQ13" i="1"/>
  <c r="BU13" i="1"/>
  <c r="BJ13" i="1"/>
  <c r="BY14" i="1"/>
  <c r="BV14" i="1"/>
  <c r="BQ14" i="1"/>
  <c r="BU14" i="1"/>
  <c r="BJ14" i="1"/>
  <c r="BY15" i="1"/>
  <c r="BV15" i="1"/>
  <c r="BQ15" i="1"/>
  <c r="BU15" i="1"/>
  <c r="BJ15" i="1"/>
  <c r="BY16" i="1"/>
  <c r="BV16" i="1"/>
  <c r="BQ16" i="1"/>
  <c r="BU16" i="1"/>
  <c r="BJ16" i="1"/>
  <c r="BY17" i="1"/>
  <c r="BV17" i="1"/>
  <c r="BQ17" i="1"/>
  <c r="BU17" i="1"/>
  <c r="BJ17" i="1"/>
  <c r="BY18" i="1"/>
  <c r="BV18" i="1"/>
  <c r="BQ18" i="1"/>
  <c r="BU18" i="1"/>
  <c r="BJ18" i="1"/>
  <c r="BY19" i="1"/>
  <c r="BV19" i="1"/>
  <c r="BQ19" i="1"/>
  <c r="BU19" i="1"/>
  <c r="BJ19" i="1"/>
  <c r="BY20" i="1"/>
  <c r="BV20" i="1"/>
  <c r="BQ20" i="1"/>
  <c r="BU20" i="1"/>
  <c r="BJ20" i="1"/>
  <c r="BY21" i="1"/>
  <c r="BV21" i="1"/>
  <c r="BQ21" i="1"/>
  <c r="BU21" i="1"/>
  <c r="BJ21" i="1"/>
  <c r="BY22" i="1"/>
  <c r="BV22" i="1"/>
  <c r="BQ22" i="1"/>
  <c r="BU22" i="1"/>
  <c r="BJ22" i="1"/>
  <c r="BY23" i="1"/>
  <c r="BV23" i="1"/>
  <c r="BQ23" i="1"/>
  <c r="BU23" i="1"/>
  <c r="BJ23" i="1"/>
  <c r="BY24" i="1"/>
  <c r="BV24" i="1"/>
  <c r="BQ24" i="1"/>
  <c r="BU24" i="1"/>
  <c r="BJ24" i="1"/>
  <c r="BY25" i="1"/>
  <c r="BV25" i="1"/>
  <c r="BQ25" i="1"/>
  <c r="BU25" i="1"/>
  <c r="BJ25" i="1"/>
  <c r="BY26" i="1"/>
  <c r="BV26" i="1"/>
  <c r="BQ26" i="1"/>
  <c r="BU26" i="1"/>
  <c r="BJ26" i="1"/>
  <c r="BY27" i="1"/>
  <c r="BV27" i="1"/>
  <c r="BQ27" i="1"/>
  <c r="BU27" i="1"/>
  <c r="BJ27" i="1"/>
  <c r="BY28" i="1"/>
  <c r="BV28" i="1"/>
  <c r="BQ28" i="1"/>
  <c r="BU28" i="1"/>
  <c r="BJ28" i="1"/>
  <c r="BY29" i="1"/>
  <c r="BV29" i="1"/>
  <c r="BQ29" i="1"/>
  <c r="BU29" i="1"/>
  <c r="BJ29" i="1"/>
  <c r="BY30" i="1"/>
  <c r="BV30" i="1"/>
  <c r="BQ30" i="1"/>
  <c r="BU30" i="1"/>
  <c r="BJ30" i="1"/>
  <c r="BY31" i="1"/>
  <c r="BV31" i="1"/>
  <c r="BQ31" i="1"/>
  <c r="BU31" i="1"/>
  <c r="BJ31" i="1"/>
  <c r="BY32" i="1"/>
  <c r="BV32" i="1"/>
  <c r="BQ32" i="1"/>
  <c r="BU32" i="1"/>
  <c r="BJ32" i="1"/>
  <c r="BY33" i="1"/>
  <c r="BV33" i="1"/>
  <c r="BQ33" i="1"/>
  <c r="BU33" i="1"/>
  <c r="BJ33" i="1"/>
  <c r="BY34" i="1"/>
  <c r="BV34" i="1"/>
  <c r="BQ34" i="1"/>
  <c r="BU34" i="1"/>
  <c r="BJ34" i="1"/>
  <c r="BY35" i="1"/>
  <c r="BV35" i="1"/>
  <c r="BQ35" i="1"/>
  <c r="BU35" i="1"/>
  <c r="BJ35" i="1"/>
  <c r="BY36" i="1"/>
  <c r="BV36" i="1"/>
  <c r="BQ36" i="1"/>
  <c r="BU36" i="1"/>
  <c r="BJ36" i="1"/>
  <c r="BY37" i="1"/>
  <c r="BV37" i="1"/>
  <c r="BQ37" i="1"/>
  <c r="BU37" i="1"/>
  <c r="BJ37" i="1"/>
  <c r="BY38" i="1"/>
  <c r="BV38" i="1"/>
  <c r="BQ38" i="1"/>
  <c r="BU38" i="1"/>
  <c r="BJ38" i="1"/>
  <c r="BY39" i="1"/>
  <c r="BV39" i="1"/>
  <c r="BQ39" i="1"/>
  <c r="BU39" i="1"/>
  <c r="BJ39" i="1"/>
  <c r="BY40" i="1"/>
  <c r="BV40" i="1"/>
  <c r="BQ40" i="1"/>
  <c r="BU40" i="1"/>
  <c r="BJ40" i="1"/>
  <c r="BY41" i="1"/>
  <c r="BV41" i="1"/>
  <c r="BQ41" i="1"/>
  <c r="BU41" i="1"/>
  <c r="BJ41" i="1"/>
  <c r="BY42" i="1"/>
  <c r="BV42" i="1"/>
  <c r="BQ42" i="1"/>
  <c r="BU42" i="1"/>
  <c r="BJ42" i="1"/>
  <c r="BY43" i="1"/>
  <c r="BV43" i="1"/>
  <c r="BQ43" i="1"/>
  <c r="BU43" i="1"/>
  <c r="BJ43" i="1"/>
  <c r="BY44" i="1"/>
  <c r="BV44" i="1"/>
  <c r="BQ44" i="1"/>
  <c r="BU44" i="1"/>
  <c r="BJ44" i="1"/>
  <c r="BY45" i="1"/>
  <c r="BV45" i="1"/>
  <c r="BQ45" i="1"/>
  <c r="BU45" i="1"/>
  <c r="BJ45" i="1"/>
  <c r="BU2" i="1"/>
  <c r="BY2" i="1"/>
  <c r="BV2" i="1"/>
  <c r="BQ2" i="1"/>
  <c r="BJ2" i="1"/>
  <c r="BP3" i="1"/>
  <c r="BO3" i="1"/>
  <c r="BN3" i="1"/>
  <c r="BR3" i="1"/>
  <c r="BI3" i="1"/>
  <c r="BP4" i="1"/>
  <c r="BO4" i="1"/>
  <c r="BN4" i="1"/>
  <c r="BR4" i="1"/>
  <c r="BI4" i="1"/>
  <c r="BP5" i="1"/>
  <c r="BO5" i="1"/>
  <c r="BN5" i="1"/>
  <c r="BR5" i="1"/>
  <c r="BI5" i="1"/>
  <c r="BP6" i="1"/>
  <c r="BO6" i="1"/>
  <c r="BN6" i="1"/>
  <c r="BR6" i="1"/>
  <c r="BI6" i="1"/>
  <c r="BP7" i="1"/>
  <c r="BO7" i="1"/>
  <c r="BN7" i="1"/>
  <c r="BR7" i="1"/>
  <c r="BI7" i="1"/>
  <c r="BP8" i="1"/>
  <c r="BO8" i="1"/>
  <c r="BN8" i="1"/>
  <c r="BR8" i="1"/>
  <c r="BI8" i="1"/>
  <c r="BP9" i="1"/>
  <c r="BO9" i="1"/>
  <c r="BN9" i="1"/>
  <c r="BR9" i="1"/>
  <c r="BI9" i="1"/>
  <c r="BP10" i="1"/>
  <c r="BO10" i="1"/>
  <c r="BN10" i="1"/>
  <c r="BR10" i="1"/>
  <c r="BI10" i="1"/>
  <c r="BP11" i="1"/>
  <c r="BO11" i="1"/>
  <c r="BN11" i="1"/>
  <c r="BR11" i="1"/>
  <c r="BI11" i="1"/>
  <c r="BP12" i="1"/>
  <c r="BO12" i="1"/>
  <c r="BN12" i="1"/>
  <c r="BR12" i="1"/>
  <c r="BI12" i="1"/>
  <c r="BP13" i="1"/>
  <c r="BO13" i="1"/>
  <c r="BN13" i="1"/>
  <c r="BR13" i="1"/>
  <c r="BI13" i="1"/>
  <c r="BP14" i="1"/>
  <c r="BO14" i="1"/>
  <c r="BN14" i="1"/>
  <c r="BR14" i="1"/>
  <c r="BI14" i="1"/>
  <c r="BP15" i="1"/>
  <c r="BO15" i="1"/>
  <c r="BN15" i="1"/>
  <c r="BR15" i="1"/>
  <c r="BI15" i="1"/>
  <c r="BP16" i="1"/>
  <c r="BO16" i="1"/>
  <c r="BN16" i="1"/>
  <c r="BR16" i="1"/>
  <c r="BI16" i="1"/>
  <c r="BP17" i="1"/>
  <c r="BO17" i="1"/>
  <c r="BN17" i="1"/>
  <c r="BR17" i="1"/>
  <c r="BI17" i="1"/>
  <c r="BP18" i="1"/>
  <c r="BO18" i="1"/>
  <c r="BN18" i="1"/>
  <c r="BR18" i="1"/>
  <c r="BI18" i="1"/>
  <c r="BP19" i="1"/>
  <c r="BO19" i="1"/>
  <c r="BN19" i="1"/>
  <c r="BR19" i="1"/>
  <c r="BI19" i="1"/>
  <c r="BP20" i="1"/>
  <c r="BO20" i="1"/>
  <c r="BN20" i="1"/>
  <c r="BR20" i="1"/>
  <c r="BI20" i="1"/>
  <c r="BP21" i="1"/>
  <c r="BO21" i="1"/>
  <c r="BN21" i="1"/>
  <c r="BR21" i="1"/>
  <c r="BI21" i="1"/>
  <c r="BP22" i="1"/>
  <c r="BO22" i="1"/>
  <c r="BN22" i="1"/>
  <c r="BR22" i="1"/>
  <c r="BI22" i="1"/>
  <c r="BP23" i="1"/>
  <c r="BO23" i="1"/>
  <c r="BN23" i="1"/>
  <c r="BR23" i="1"/>
  <c r="BI23" i="1"/>
  <c r="BP24" i="1"/>
  <c r="BO24" i="1"/>
  <c r="BN24" i="1"/>
  <c r="BR24" i="1"/>
  <c r="BI24" i="1"/>
  <c r="BP25" i="1"/>
  <c r="BO25" i="1"/>
  <c r="BN25" i="1"/>
  <c r="BR25" i="1"/>
  <c r="BI25" i="1"/>
  <c r="BP26" i="1"/>
  <c r="BO26" i="1"/>
  <c r="BN26" i="1"/>
  <c r="BR26" i="1"/>
  <c r="BI26" i="1"/>
  <c r="BP27" i="1"/>
  <c r="BO27" i="1"/>
  <c r="BN27" i="1"/>
  <c r="BR27" i="1"/>
  <c r="BI27" i="1"/>
  <c r="BP28" i="1"/>
  <c r="BO28" i="1"/>
  <c r="BN28" i="1"/>
  <c r="BR28" i="1"/>
  <c r="BI28" i="1"/>
  <c r="BP29" i="1"/>
  <c r="BO29" i="1"/>
  <c r="BN29" i="1"/>
  <c r="BR29" i="1"/>
  <c r="BI29" i="1"/>
  <c r="BP30" i="1"/>
  <c r="BO30" i="1"/>
  <c r="BN30" i="1"/>
  <c r="BR30" i="1"/>
  <c r="BI30" i="1"/>
  <c r="BP31" i="1"/>
  <c r="BO31" i="1"/>
  <c r="BN31" i="1"/>
  <c r="BR31" i="1"/>
  <c r="BI31" i="1"/>
  <c r="BP32" i="1"/>
  <c r="BO32" i="1"/>
  <c r="BN32" i="1"/>
  <c r="BR32" i="1"/>
  <c r="BI32" i="1"/>
  <c r="BP33" i="1"/>
  <c r="BO33" i="1"/>
  <c r="BN33" i="1"/>
  <c r="BR33" i="1"/>
  <c r="BI33" i="1"/>
  <c r="BP34" i="1"/>
  <c r="BO34" i="1"/>
  <c r="BN34" i="1"/>
  <c r="BR34" i="1"/>
  <c r="BI34" i="1"/>
  <c r="BP35" i="1"/>
  <c r="BO35" i="1"/>
  <c r="BN35" i="1"/>
  <c r="BR35" i="1"/>
  <c r="BI35" i="1"/>
  <c r="BP36" i="1"/>
  <c r="BO36" i="1"/>
  <c r="BN36" i="1"/>
  <c r="BR36" i="1"/>
  <c r="BI36" i="1"/>
  <c r="BP37" i="1"/>
  <c r="BO37" i="1"/>
  <c r="BN37" i="1"/>
  <c r="BR37" i="1"/>
  <c r="BI37" i="1"/>
  <c r="BP38" i="1"/>
  <c r="BO38" i="1"/>
  <c r="BN38" i="1"/>
  <c r="BR38" i="1"/>
  <c r="BI38" i="1"/>
  <c r="BP39" i="1"/>
  <c r="BO39" i="1"/>
  <c r="BN39" i="1"/>
  <c r="BR39" i="1"/>
  <c r="BI39" i="1"/>
  <c r="BP40" i="1"/>
  <c r="BO40" i="1"/>
  <c r="BN40" i="1"/>
  <c r="BR40" i="1"/>
  <c r="BI40" i="1"/>
  <c r="BP41" i="1"/>
  <c r="BO41" i="1"/>
  <c r="BN41" i="1"/>
  <c r="BR41" i="1"/>
  <c r="BI41" i="1"/>
  <c r="BP42" i="1"/>
  <c r="BO42" i="1"/>
  <c r="BN42" i="1"/>
  <c r="BR42" i="1"/>
  <c r="BI42" i="1"/>
  <c r="BP43" i="1"/>
  <c r="BO43" i="1"/>
  <c r="BN43" i="1"/>
  <c r="BR43" i="1"/>
  <c r="BI43" i="1"/>
  <c r="BP44" i="1"/>
  <c r="BO44" i="1"/>
  <c r="BN44" i="1"/>
  <c r="BR44" i="1"/>
  <c r="BI44" i="1"/>
  <c r="BP45" i="1"/>
  <c r="BO45" i="1"/>
  <c r="BN45" i="1"/>
  <c r="BR45" i="1"/>
  <c r="BI45" i="1"/>
  <c r="E33" i="1"/>
  <c r="B63" i="1"/>
  <c r="F15" i="1"/>
  <c r="BH59" i="1"/>
  <c r="B73" i="1"/>
  <c r="B74" i="1"/>
  <c r="B75" i="1"/>
  <c r="F12" i="1"/>
  <c r="F11" i="1"/>
  <c r="F1" i="1"/>
  <c r="F3" i="1"/>
  <c r="B62" i="1"/>
  <c r="C62" i="1"/>
  <c r="BH61" i="1"/>
  <c r="BH60" i="1"/>
  <c r="B76" i="1"/>
  <c r="BH58" i="1"/>
  <c r="F7" i="1"/>
  <c r="F8" i="1"/>
  <c r="BL4" i="1"/>
  <c r="BD4" i="1"/>
  <c r="BL5" i="1"/>
  <c r="AZ5" i="1"/>
  <c r="BD5" i="1"/>
  <c r="BL6" i="1"/>
  <c r="BD6" i="1"/>
  <c r="BL7" i="1"/>
  <c r="BD7" i="1"/>
  <c r="BL8" i="1"/>
  <c r="BD8" i="1"/>
  <c r="BL9" i="1"/>
  <c r="BD9" i="1"/>
  <c r="BL10" i="1"/>
  <c r="BD10" i="1"/>
  <c r="BL11" i="1"/>
  <c r="BD11" i="1"/>
  <c r="BL12" i="1"/>
  <c r="BD12" i="1"/>
  <c r="BL13" i="1"/>
  <c r="BD13" i="1"/>
  <c r="BL14" i="1"/>
  <c r="BD14" i="1"/>
  <c r="BL15" i="1"/>
  <c r="BD15" i="1"/>
  <c r="BL16" i="1"/>
  <c r="BD16" i="1"/>
  <c r="BL17" i="1"/>
  <c r="BD17" i="1"/>
  <c r="BL18" i="1"/>
  <c r="BD18" i="1"/>
  <c r="BL19" i="1"/>
  <c r="BD19" i="1"/>
  <c r="BL20" i="1"/>
  <c r="BD20" i="1"/>
  <c r="BL21" i="1"/>
  <c r="BD21" i="1"/>
  <c r="BL22" i="1"/>
  <c r="BD22" i="1"/>
  <c r="BL23" i="1"/>
  <c r="BD23" i="1"/>
  <c r="BL24" i="1"/>
  <c r="BD24" i="1"/>
  <c r="BL25" i="1"/>
  <c r="BD25" i="1"/>
  <c r="BL26" i="1"/>
  <c r="BD26" i="1"/>
  <c r="BL27" i="1"/>
  <c r="BD27" i="1"/>
  <c r="BL28" i="1"/>
  <c r="BD28" i="1"/>
  <c r="BL29" i="1"/>
  <c r="BD29" i="1"/>
  <c r="BL30" i="1"/>
  <c r="BD30" i="1"/>
  <c r="BL31" i="1"/>
  <c r="BD31" i="1"/>
  <c r="BL32" i="1"/>
  <c r="BD32" i="1"/>
  <c r="BL33" i="1"/>
  <c r="BD33" i="1"/>
  <c r="BL34" i="1"/>
  <c r="BD34" i="1"/>
  <c r="BL35" i="1"/>
  <c r="BD35" i="1"/>
  <c r="BL36" i="1"/>
  <c r="BD36" i="1"/>
  <c r="BL37" i="1"/>
  <c r="BD37" i="1"/>
  <c r="BL38" i="1"/>
  <c r="BD38" i="1"/>
  <c r="BL39" i="1"/>
  <c r="BD39" i="1"/>
  <c r="BL40" i="1"/>
  <c r="BD40" i="1"/>
  <c r="BL41" i="1"/>
  <c r="BD41" i="1"/>
  <c r="BL42" i="1"/>
  <c r="BD42" i="1"/>
  <c r="BL43" i="1"/>
  <c r="BD43" i="1"/>
  <c r="BL44" i="1"/>
  <c r="BD44" i="1"/>
  <c r="BL45" i="1"/>
  <c r="BD45" i="1"/>
  <c r="BL3" i="1"/>
  <c r="BD3" i="1"/>
  <c r="BL54" i="1"/>
  <c r="BH54" i="1"/>
  <c r="BA3" i="1"/>
  <c r="BH55" i="1"/>
  <c r="BB3" i="1"/>
  <c r="BG3" i="1"/>
  <c r="AZ3" i="1"/>
  <c r="BC3" i="1"/>
  <c r="BH3" i="1"/>
  <c r="BA4" i="1"/>
  <c r="BB4" i="1"/>
  <c r="BG4" i="1"/>
  <c r="BA5" i="1"/>
  <c r="BB5" i="1"/>
  <c r="BG5" i="1"/>
  <c r="BA6" i="1"/>
  <c r="BB6" i="1"/>
  <c r="BG6" i="1"/>
  <c r="BA7" i="1"/>
  <c r="BB7" i="1"/>
  <c r="BG7" i="1"/>
  <c r="BA8" i="1"/>
  <c r="BB8" i="1"/>
  <c r="BG8" i="1"/>
  <c r="BA9" i="1"/>
  <c r="BB9" i="1"/>
  <c r="BG9" i="1"/>
  <c r="BA10" i="1"/>
  <c r="BB10" i="1"/>
  <c r="BG10" i="1"/>
  <c r="BA11" i="1"/>
  <c r="BB11" i="1"/>
  <c r="BG11" i="1"/>
  <c r="BA12" i="1"/>
  <c r="BB12" i="1"/>
  <c r="BG12" i="1"/>
  <c r="BA13" i="1"/>
  <c r="BB13" i="1"/>
  <c r="BG13" i="1"/>
  <c r="BA14" i="1"/>
  <c r="BB14" i="1"/>
  <c r="BG14" i="1"/>
  <c r="BA15" i="1"/>
  <c r="BB15" i="1"/>
  <c r="BG15" i="1"/>
  <c r="BA16" i="1"/>
  <c r="BB16" i="1"/>
  <c r="BG16" i="1"/>
  <c r="BA17" i="1"/>
  <c r="BB17" i="1"/>
  <c r="BG17" i="1"/>
  <c r="BA18" i="1"/>
  <c r="BB18" i="1"/>
  <c r="BG18" i="1"/>
  <c r="BA19" i="1"/>
  <c r="BB19" i="1"/>
  <c r="BG19" i="1"/>
  <c r="BA20" i="1"/>
  <c r="BB20" i="1"/>
  <c r="BG20" i="1"/>
  <c r="BA21" i="1"/>
  <c r="BB21" i="1"/>
  <c r="BG21" i="1"/>
  <c r="BA22" i="1"/>
  <c r="BB22" i="1"/>
  <c r="BG22" i="1"/>
  <c r="BA23" i="1"/>
  <c r="BB23" i="1"/>
  <c r="BG23" i="1"/>
  <c r="BA24" i="1"/>
  <c r="BB24" i="1"/>
  <c r="BG24" i="1"/>
  <c r="BA25" i="1"/>
  <c r="BB25" i="1"/>
  <c r="BG25" i="1"/>
  <c r="BA26" i="1"/>
  <c r="BB26" i="1"/>
  <c r="BG26" i="1"/>
  <c r="BA27" i="1"/>
  <c r="BB27" i="1"/>
  <c r="BG27" i="1"/>
  <c r="BA28" i="1"/>
  <c r="BB28" i="1"/>
  <c r="BG28" i="1"/>
  <c r="BA29" i="1"/>
  <c r="BB29" i="1"/>
  <c r="BG29" i="1"/>
  <c r="BA30" i="1"/>
  <c r="BB30" i="1"/>
  <c r="BG30" i="1"/>
  <c r="BA31" i="1"/>
  <c r="BB31" i="1"/>
  <c r="BG31" i="1"/>
  <c r="BA32" i="1"/>
  <c r="BB32" i="1"/>
  <c r="BG32" i="1"/>
  <c r="BA33" i="1"/>
  <c r="BB33" i="1"/>
  <c r="BG33" i="1"/>
  <c r="BA34" i="1"/>
  <c r="BB34" i="1"/>
  <c r="BG34" i="1"/>
  <c r="BA35" i="1"/>
  <c r="BB35" i="1"/>
  <c r="BG35" i="1"/>
  <c r="BA36" i="1"/>
  <c r="BB36" i="1"/>
  <c r="BG36" i="1"/>
  <c r="BA37" i="1"/>
  <c r="BB37" i="1"/>
  <c r="BG37" i="1"/>
  <c r="BA38" i="1"/>
  <c r="BB38" i="1"/>
  <c r="BG38" i="1"/>
  <c r="BA39" i="1"/>
  <c r="BB39" i="1"/>
  <c r="BG39" i="1"/>
  <c r="BA40" i="1"/>
  <c r="BB40" i="1"/>
  <c r="BG40" i="1"/>
  <c r="BA41" i="1"/>
  <c r="BB41" i="1"/>
  <c r="BG41" i="1"/>
  <c r="BA42" i="1"/>
  <c r="BB42" i="1"/>
  <c r="BG42" i="1"/>
  <c r="BA43" i="1"/>
  <c r="BB43" i="1"/>
  <c r="BG43" i="1"/>
  <c r="BA44" i="1"/>
  <c r="BB44" i="1"/>
  <c r="BG44" i="1"/>
  <c r="BA45" i="1"/>
  <c r="BB45" i="1"/>
  <c r="BG45" i="1"/>
  <c r="AZ4" i="1"/>
  <c r="BC4" i="1"/>
  <c r="BH4" i="1"/>
  <c r="BC5" i="1"/>
  <c r="BH5" i="1"/>
  <c r="AZ6" i="1"/>
  <c r="BC6" i="1"/>
  <c r="BH6" i="1"/>
  <c r="AZ7" i="1"/>
  <c r="BC7" i="1"/>
  <c r="BH7" i="1"/>
  <c r="AZ8" i="1"/>
  <c r="BC8" i="1"/>
  <c r="BH8" i="1"/>
  <c r="AZ9" i="1"/>
  <c r="BC9" i="1"/>
  <c r="BH9" i="1"/>
  <c r="AZ10" i="1"/>
  <c r="BC10" i="1"/>
  <c r="BH10" i="1"/>
  <c r="AZ11" i="1"/>
  <c r="BC11" i="1"/>
  <c r="BH11" i="1"/>
  <c r="AZ12" i="1"/>
  <c r="BC12" i="1"/>
  <c r="BH12" i="1"/>
  <c r="AZ13" i="1"/>
  <c r="BC13" i="1"/>
  <c r="BH13" i="1"/>
  <c r="AZ14" i="1"/>
  <c r="BC14" i="1"/>
  <c r="BH14" i="1"/>
  <c r="AZ15" i="1"/>
  <c r="BC15" i="1"/>
  <c r="BH15" i="1"/>
  <c r="AZ16" i="1"/>
  <c r="BC16" i="1"/>
  <c r="BH16" i="1"/>
  <c r="AZ17" i="1"/>
  <c r="BC17" i="1"/>
  <c r="BH17" i="1"/>
  <c r="AZ18" i="1"/>
  <c r="BC18" i="1"/>
  <c r="BH18" i="1"/>
  <c r="AZ19" i="1"/>
  <c r="BC19" i="1"/>
  <c r="BH19" i="1"/>
  <c r="AZ20" i="1"/>
  <c r="BC20" i="1"/>
  <c r="BH20" i="1"/>
  <c r="AZ21" i="1"/>
  <c r="BC21" i="1"/>
  <c r="BH21" i="1"/>
  <c r="AZ22" i="1"/>
  <c r="BC22" i="1"/>
  <c r="BH22" i="1"/>
  <c r="AZ23" i="1"/>
  <c r="BC23" i="1"/>
  <c r="BH23" i="1"/>
  <c r="AZ24" i="1"/>
  <c r="BC24" i="1"/>
  <c r="BH24" i="1"/>
  <c r="AZ25" i="1"/>
  <c r="BC25" i="1"/>
  <c r="BH25" i="1"/>
  <c r="AZ26" i="1"/>
  <c r="BC26" i="1"/>
  <c r="BH26" i="1"/>
  <c r="AZ27" i="1"/>
  <c r="BC27" i="1"/>
  <c r="BH27" i="1"/>
  <c r="AZ28" i="1"/>
  <c r="BC28" i="1"/>
  <c r="BH28" i="1"/>
  <c r="AZ29" i="1"/>
  <c r="BC29" i="1"/>
  <c r="BH29" i="1"/>
  <c r="AZ30" i="1"/>
  <c r="BC30" i="1"/>
  <c r="BH30" i="1"/>
  <c r="AZ31" i="1"/>
  <c r="BC31" i="1"/>
  <c r="BH31" i="1"/>
  <c r="AZ32" i="1"/>
  <c r="BC32" i="1"/>
  <c r="BH32" i="1"/>
  <c r="AZ33" i="1"/>
  <c r="BC33" i="1"/>
  <c r="BH33" i="1"/>
  <c r="AZ34" i="1"/>
  <c r="BC34" i="1"/>
  <c r="BH34" i="1"/>
  <c r="AZ35" i="1"/>
  <c r="BC35" i="1"/>
  <c r="BH35" i="1"/>
  <c r="AZ36" i="1"/>
  <c r="BC36" i="1"/>
  <c r="BH36" i="1"/>
  <c r="AZ37" i="1"/>
  <c r="BC37" i="1"/>
  <c r="BH37" i="1"/>
  <c r="AZ38" i="1"/>
  <c r="BC38" i="1"/>
  <c r="BH38" i="1"/>
  <c r="AZ39" i="1"/>
  <c r="BC39" i="1"/>
  <c r="BH39" i="1"/>
  <c r="AZ40" i="1"/>
  <c r="BC40" i="1"/>
  <c r="BH40" i="1"/>
  <c r="AZ41" i="1"/>
  <c r="BC41" i="1"/>
  <c r="BH41" i="1"/>
  <c r="AZ42" i="1"/>
  <c r="BC42" i="1"/>
  <c r="BH42" i="1"/>
  <c r="AZ43" i="1"/>
  <c r="BC43" i="1"/>
  <c r="BH43" i="1"/>
  <c r="AZ44" i="1"/>
  <c r="BC44" i="1"/>
  <c r="BH44" i="1"/>
  <c r="AZ45" i="1"/>
  <c r="BC45" i="1"/>
  <c r="BH45" i="1"/>
  <c r="AZ2" i="1"/>
  <c r="BC2" i="1"/>
  <c r="BA2" i="1"/>
  <c r="BB2" i="1"/>
  <c r="BH2" i="1"/>
  <c r="J4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2" i="1"/>
  <c r="B57" i="1"/>
  <c r="CN3" i="1"/>
  <c r="CN4" i="1"/>
  <c r="CN5" i="1"/>
  <c r="I5" i="1"/>
  <c r="CN6" i="1"/>
  <c r="CN7" i="1"/>
  <c r="I7" i="1"/>
  <c r="CN8" i="1"/>
  <c r="I8" i="1"/>
  <c r="CN9" i="1"/>
  <c r="I9" i="1"/>
  <c r="CN10" i="1"/>
  <c r="I10" i="1"/>
  <c r="CN11" i="1"/>
  <c r="I11" i="1"/>
  <c r="CN12" i="1"/>
  <c r="I12" i="1"/>
  <c r="CN13" i="1"/>
  <c r="I13" i="1"/>
  <c r="CN14" i="1"/>
  <c r="I14" i="1"/>
  <c r="CN15" i="1"/>
  <c r="I15" i="1"/>
  <c r="CN16" i="1"/>
  <c r="I16" i="1"/>
  <c r="CN17" i="1"/>
  <c r="I17" i="1"/>
  <c r="CN18" i="1"/>
  <c r="I18" i="1"/>
  <c r="CN19" i="1"/>
  <c r="I19" i="1"/>
  <c r="I4" i="1"/>
  <c r="CM3" i="1"/>
  <c r="CM4" i="1"/>
  <c r="CM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F20" i="1"/>
  <c r="F14" i="1"/>
  <c r="I2" i="1"/>
  <c r="F10" i="1"/>
  <c r="CC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2" i="1"/>
  <c r="CG45" i="1"/>
  <c r="CK45" i="1"/>
  <c r="CG36" i="1"/>
  <c r="CK36" i="1"/>
  <c r="CG37" i="1"/>
  <c r="CK37" i="1"/>
  <c r="CG38" i="1"/>
  <c r="CK38" i="1"/>
  <c r="CG39" i="1"/>
  <c r="CK39" i="1"/>
  <c r="CG40" i="1"/>
  <c r="CK40" i="1"/>
  <c r="CG41" i="1"/>
  <c r="CK41" i="1"/>
  <c r="CG42" i="1"/>
  <c r="CK42" i="1"/>
  <c r="CG43" i="1"/>
  <c r="CK43" i="1"/>
  <c r="CG44" i="1"/>
  <c r="CK44" i="1"/>
  <c r="CE36" i="1"/>
  <c r="CI36" i="1"/>
  <c r="CE37" i="1"/>
  <c r="CI37" i="1"/>
  <c r="CE38" i="1"/>
  <c r="CI38" i="1"/>
  <c r="CE39" i="1"/>
  <c r="CI39" i="1"/>
  <c r="CE40" i="1"/>
  <c r="CI40" i="1"/>
  <c r="CE41" i="1"/>
  <c r="CI41" i="1"/>
  <c r="CE42" i="1"/>
  <c r="CI42" i="1"/>
  <c r="CE43" i="1"/>
  <c r="CI43" i="1"/>
  <c r="CE44" i="1"/>
  <c r="CI44" i="1"/>
  <c r="CE45" i="1"/>
  <c r="CI45" i="1"/>
  <c r="H10" i="1"/>
  <c r="H3" i="1"/>
  <c r="H4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2" i="1"/>
  <c r="N36" i="1"/>
  <c r="N37" i="1"/>
  <c r="N38" i="1"/>
  <c r="N39" i="1"/>
  <c r="N40" i="1"/>
  <c r="N41" i="1"/>
  <c r="N42" i="1"/>
  <c r="N43" i="1"/>
  <c r="N44" i="1"/>
  <c r="N45" i="1"/>
  <c r="L36" i="1"/>
  <c r="L37" i="1"/>
  <c r="L38" i="1"/>
  <c r="L39" i="1"/>
  <c r="L40" i="1"/>
  <c r="L41" i="1"/>
  <c r="L42" i="1"/>
  <c r="L43" i="1"/>
  <c r="L44" i="1"/>
  <c r="L45" i="1"/>
  <c r="CD9" i="1"/>
  <c r="CH9" i="1"/>
  <c r="BS2" i="1"/>
  <c r="BT2" i="1"/>
  <c r="BR2" i="1"/>
  <c r="K42" i="1"/>
  <c r="CF42" i="1"/>
  <c r="CJ42" i="1"/>
  <c r="CD42" i="1"/>
  <c r="CH42" i="1"/>
  <c r="K12" i="1"/>
  <c r="K16" i="1"/>
  <c r="K20" i="1"/>
  <c r="CD20" i="1"/>
  <c r="K22" i="1"/>
  <c r="K24" i="1"/>
  <c r="K26" i="1"/>
  <c r="K28" i="1"/>
  <c r="K30" i="1"/>
  <c r="K32" i="1"/>
  <c r="K34" i="1"/>
  <c r="K36" i="1"/>
  <c r="K38" i="1"/>
  <c r="K40" i="1"/>
  <c r="K43" i="1"/>
  <c r="K45" i="1"/>
  <c r="K9" i="1"/>
  <c r="K11" i="1"/>
  <c r="K13" i="1"/>
  <c r="K17" i="1"/>
  <c r="K21" i="1"/>
  <c r="K23" i="1"/>
  <c r="K25" i="1"/>
  <c r="K27" i="1"/>
  <c r="K29" i="1"/>
  <c r="K31" i="1"/>
  <c r="K33" i="1"/>
  <c r="K35" i="1"/>
  <c r="K37" i="1"/>
  <c r="K39" i="1"/>
  <c r="K41" i="1"/>
  <c r="K44" i="1"/>
  <c r="CF3" i="1"/>
  <c r="CJ3" i="1"/>
  <c r="CF38" i="1"/>
  <c r="CJ38" i="1"/>
  <c r="CD38" i="1"/>
  <c r="CH38" i="1"/>
  <c r="CF40" i="1"/>
  <c r="CJ40" i="1"/>
  <c r="CD40" i="1"/>
  <c r="CH40" i="1"/>
  <c r="CD43" i="1"/>
  <c r="CH43" i="1"/>
  <c r="CF43" i="1"/>
  <c r="CJ43" i="1"/>
  <c r="CD45" i="1"/>
  <c r="CH45" i="1"/>
  <c r="CF45" i="1"/>
  <c r="CJ45" i="1"/>
  <c r="CD37" i="1"/>
  <c r="CH37" i="1"/>
  <c r="CF37" i="1"/>
  <c r="CJ37" i="1"/>
  <c r="CD39" i="1"/>
  <c r="CH39" i="1"/>
  <c r="CF39" i="1"/>
  <c r="CJ39" i="1"/>
  <c r="CD41" i="1"/>
  <c r="CH41" i="1"/>
  <c r="CF41" i="1"/>
  <c r="CJ41" i="1"/>
  <c r="CF44" i="1"/>
  <c r="CJ44" i="1"/>
  <c r="CD44" i="1"/>
  <c r="CH44" i="1"/>
  <c r="CG2" i="1"/>
  <c r="CK2" i="1"/>
  <c r="N2" i="1"/>
  <c r="CG33" i="1"/>
  <c r="CK33" i="1"/>
  <c r="N33" i="1"/>
  <c r="CG27" i="1"/>
  <c r="CK27" i="1"/>
  <c r="N27" i="1"/>
  <c r="CG23" i="1"/>
  <c r="CK23" i="1"/>
  <c r="N23" i="1"/>
  <c r="N17" i="1"/>
  <c r="CG17" i="1"/>
  <c r="CK17" i="1"/>
  <c r="N13" i="1"/>
  <c r="CG13" i="1"/>
  <c r="CK13" i="1"/>
  <c r="N9" i="1"/>
  <c r="CG9" i="1"/>
  <c r="CK9" i="1"/>
  <c r="N5" i="1"/>
  <c r="CG5" i="1"/>
  <c r="CK5" i="1"/>
  <c r="CG34" i="1"/>
  <c r="CK34" i="1"/>
  <c r="N34" i="1"/>
  <c r="CG30" i="1"/>
  <c r="CK30" i="1"/>
  <c r="N30" i="1"/>
  <c r="CG26" i="1"/>
  <c r="CK26" i="1"/>
  <c r="N26" i="1"/>
  <c r="CG20" i="1"/>
  <c r="CK20" i="1"/>
  <c r="N20" i="1"/>
  <c r="N16" i="1"/>
  <c r="CG16" i="1"/>
  <c r="CK16" i="1"/>
  <c r="N12" i="1"/>
  <c r="CG12" i="1"/>
  <c r="CK12" i="1"/>
  <c r="N8" i="1"/>
  <c r="CG8" i="1"/>
  <c r="CK8" i="1"/>
  <c r="N4" i="1"/>
  <c r="CG4" i="1"/>
  <c r="CK4" i="1"/>
  <c r="CE34" i="1"/>
  <c r="CI34" i="1"/>
  <c r="L34" i="1"/>
  <c r="CE30" i="1"/>
  <c r="CI30" i="1"/>
  <c r="L30" i="1"/>
  <c r="CE26" i="1"/>
  <c r="CI26" i="1"/>
  <c r="L26" i="1"/>
  <c r="L18" i="1"/>
  <c r="CE18" i="1"/>
  <c r="CI18" i="1"/>
  <c r="L14" i="1"/>
  <c r="CE14" i="1"/>
  <c r="CI14" i="1"/>
  <c r="L10" i="1"/>
  <c r="CE10" i="1"/>
  <c r="CI10" i="1"/>
  <c r="L6" i="1"/>
  <c r="CE6" i="1"/>
  <c r="CI6" i="1"/>
  <c r="CE2" i="1"/>
  <c r="CI2" i="1"/>
  <c r="L2" i="1"/>
  <c r="CE35" i="1"/>
  <c r="CI35" i="1"/>
  <c r="L35" i="1"/>
  <c r="CE31" i="1"/>
  <c r="CI31" i="1"/>
  <c r="L31" i="1"/>
  <c r="CE25" i="1"/>
  <c r="CI25" i="1"/>
  <c r="L25" i="1"/>
  <c r="L19" i="1"/>
  <c r="CE19" i="1"/>
  <c r="CI19" i="1"/>
  <c r="L15" i="1"/>
  <c r="CE15" i="1"/>
  <c r="CI15" i="1"/>
  <c r="L11" i="1"/>
  <c r="CE11" i="1"/>
  <c r="CI11" i="1"/>
  <c r="L7" i="1"/>
  <c r="CE7" i="1"/>
  <c r="CI7" i="1"/>
  <c r="L3" i="1"/>
  <c r="CE3" i="1"/>
  <c r="CI3" i="1"/>
  <c r="CE20" i="1"/>
  <c r="CI20" i="1"/>
  <c r="L20" i="1"/>
  <c r="CF36" i="1"/>
  <c r="CJ36" i="1"/>
  <c r="CD36" i="1"/>
  <c r="CH36" i="1"/>
  <c r="N3" i="1"/>
  <c r="CG3" i="1"/>
  <c r="CK3" i="1"/>
  <c r="CG35" i="1"/>
  <c r="CK35" i="1"/>
  <c r="N35" i="1"/>
  <c r="CG31" i="1"/>
  <c r="CK31" i="1"/>
  <c r="N31" i="1"/>
  <c r="CG25" i="1"/>
  <c r="CK25" i="1"/>
  <c r="N25" i="1"/>
  <c r="N19" i="1"/>
  <c r="CG19" i="1"/>
  <c r="CK19" i="1"/>
  <c r="N15" i="1"/>
  <c r="CG15" i="1"/>
  <c r="CK15" i="1"/>
  <c r="N11" i="1"/>
  <c r="CG11" i="1"/>
  <c r="CK11" i="1"/>
  <c r="N7" i="1"/>
  <c r="CG7" i="1"/>
  <c r="CK7" i="1"/>
  <c r="CG32" i="1"/>
  <c r="CK32" i="1"/>
  <c r="N32" i="1"/>
  <c r="CG28" i="1"/>
  <c r="CK28" i="1"/>
  <c r="N28" i="1"/>
  <c r="CG24" i="1"/>
  <c r="CK24" i="1"/>
  <c r="N24" i="1"/>
  <c r="N18" i="1"/>
  <c r="CG18" i="1"/>
  <c r="CK18" i="1"/>
  <c r="N14" i="1"/>
  <c r="CG14" i="1"/>
  <c r="CK14" i="1"/>
  <c r="N10" i="1"/>
  <c r="CG10" i="1"/>
  <c r="CK10" i="1"/>
  <c r="N6" i="1"/>
  <c r="CG6" i="1"/>
  <c r="CK6" i="1"/>
  <c r="CE32" i="1"/>
  <c r="CI32" i="1"/>
  <c r="L32" i="1"/>
  <c r="CE28" i="1"/>
  <c r="CI28" i="1"/>
  <c r="L28" i="1"/>
  <c r="CE24" i="1"/>
  <c r="CI24" i="1"/>
  <c r="L24" i="1"/>
  <c r="L16" i="1"/>
  <c r="CE16" i="1"/>
  <c r="CI16" i="1"/>
  <c r="L12" i="1"/>
  <c r="CE12" i="1"/>
  <c r="CI12" i="1"/>
  <c r="L8" i="1"/>
  <c r="CE8" i="1"/>
  <c r="CI8" i="1"/>
  <c r="L4" i="1"/>
  <c r="CE4" i="1"/>
  <c r="CI4" i="1"/>
  <c r="CE33" i="1"/>
  <c r="CI33" i="1"/>
  <c r="L33" i="1"/>
  <c r="CE27" i="1"/>
  <c r="CI27" i="1"/>
  <c r="L27" i="1"/>
  <c r="CE23" i="1"/>
  <c r="CI23" i="1"/>
  <c r="L23" i="1"/>
  <c r="L17" i="1"/>
  <c r="CE17" i="1"/>
  <c r="CI17" i="1"/>
  <c r="L13" i="1"/>
  <c r="CE13" i="1"/>
  <c r="CI13" i="1"/>
  <c r="L9" i="1"/>
  <c r="CE9" i="1"/>
  <c r="CI9" i="1"/>
  <c r="L5" i="1"/>
  <c r="CE5" i="1"/>
  <c r="CI5" i="1"/>
  <c r="CF35" i="1"/>
  <c r="CJ35" i="1"/>
  <c r="CF31" i="1"/>
  <c r="CJ31" i="1"/>
  <c r="CF27" i="1"/>
  <c r="CJ27" i="1"/>
  <c r="CF23" i="1"/>
  <c r="CJ23" i="1"/>
  <c r="CF11" i="1"/>
  <c r="CJ11" i="1"/>
  <c r="K3" i="1"/>
  <c r="CF34" i="1"/>
  <c r="CJ34" i="1"/>
  <c r="CF33" i="1"/>
  <c r="CJ33" i="1"/>
  <c r="CF29" i="1"/>
  <c r="CJ29" i="1"/>
  <c r="CF25" i="1"/>
  <c r="CJ25" i="1"/>
  <c r="CF21" i="1"/>
  <c r="CJ21" i="1"/>
  <c r="CF17" i="1"/>
  <c r="CJ17" i="1"/>
  <c r="CF13" i="1"/>
  <c r="CJ13" i="1"/>
  <c r="CF9" i="1"/>
  <c r="CJ9" i="1"/>
  <c r="CF32" i="1"/>
  <c r="CJ32" i="1"/>
  <c r="CF28" i="1"/>
  <c r="CJ28" i="1"/>
  <c r="CF24" i="1"/>
  <c r="CJ24" i="1"/>
  <c r="CF20" i="1"/>
  <c r="CJ20" i="1"/>
  <c r="CF16" i="1"/>
  <c r="CJ16" i="1"/>
  <c r="CF12" i="1"/>
  <c r="CJ12" i="1"/>
  <c r="CF18" i="1"/>
  <c r="CJ18" i="1"/>
  <c r="CF19" i="1"/>
  <c r="CJ19" i="1"/>
  <c r="CF10" i="1"/>
  <c r="CJ10" i="1"/>
  <c r="CF4" i="1"/>
  <c r="CJ4" i="1"/>
  <c r="CF6" i="1"/>
  <c r="CJ6" i="1"/>
  <c r="CF8" i="1"/>
  <c r="CJ8" i="1"/>
  <c r="CF5" i="1"/>
  <c r="CJ5" i="1"/>
  <c r="CF14" i="1"/>
  <c r="CJ14" i="1"/>
  <c r="CF7" i="1"/>
  <c r="CJ7" i="1"/>
  <c r="CF15" i="1"/>
  <c r="CJ15" i="1"/>
  <c r="CF30" i="1"/>
  <c r="CJ30" i="1"/>
  <c r="CF26" i="1"/>
  <c r="CJ26" i="1"/>
  <c r="CF22" i="1"/>
  <c r="CJ22" i="1"/>
  <c r="CD3" i="1"/>
  <c r="CH3" i="1"/>
  <c r="K5" i="1"/>
  <c r="K10" i="1"/>
  <c r="K8" i="1"/>
  <c r="K6" i="1"/>
  <c r="K14" i="1"/>
  <c r="K18" i="1"/>
  <c r="K7" i="1"/>
  <c r="K15" i="1"/>
  <c r="K19" i="1"/>
  <c r="CD35" i="1"/>
  <c r="CH35" i="1"/>
  <c r="CD31" i="1"/>
  <c r="CH31" i="1"/>
  <c r="CD23" i="1"/>
  <c r="CH23" i="1"/>
  <c r="CD30" i="1"/>
  <c r="CH30" i="1"/>
  <c r="CD22" i="1"/>
  <c r="CH22" i="1"/>
  <c r="CD32" i="1"/>
  <c r="CH32" i="1"/>
  <c r="CD24" i="1"/>
  <c r="CH24" i="1"/>
  <c r="CD33" i="1"/>
  <c r="CH33" i="1"/>
  <c r="CD25" i="1"/>
  <c r="CH25" i="1"/>
  <c r="CG22" i="1"/>
  <c r="CK22" i="1"/>
  <c r="N22" i="1"/>
  <c r="CE29" i="1"/>
  <c r="CI29" i="1"/>
  <c r="L29" i="1"/>
  <c r="CE21" i="1"/>
  <c r="CI21" i="1"/>
  <c r="L21" i="1"/>
  <c r="CD27" i="1"/>
  <c r="CH27" i="1"/>
  <c r="CD34" i="1"/>
  <c r="CH34" i="1"/>
  <c r="CD26" i="1"/>
  <c r="CH26" i="1"/>
  <c r="CD28" i="1"/>
  <c r="CH28" i="1"/>
  <c r="CH20" i="1"/>
  <c r="CD29" i="1"/>
  <c r="CH29" i="1"/>
  <c r="CD21" i="1"/>
  <c r="CH21" i="1"/>
  <c r="CE22" i="1"/>
  <c r="CI22" i="1"/>
  <c r="L22" i="1"/>
  <c r="CG29" i="1"/>
  <c r="CK29" i="1"/>
  <c r="N29" i="1"/>
  <c r="CG21" i="1"/>
  <c r="CK21" i="1"/>
  <c r="N21" i="1"/>
  <c r="CD15" i="1"/>
  <c r="CH15" i="1"/>
  <c r="CD18" i="1"/>
  <c r="CH18" i="1"/>
  <c r="CD7" i="1"/>
  <c r="CH7" i="1"/>
  <c r="CD14" i="1"/>
  <c r="CH14" i="1"/>
  <c r="CD16" i="1"/>
  <c r="CH16" i="1"/>
  <c r="CD17" i="1"/>
  <c r="CH17" i="1"/>
  <c r="CD19" i="1"/>
  <c r="CH19" i="1"/>
  <c r="CD6" i="1"/>
  <c r="CH6" i="1"/>
  <c r="CD10" i="1"/>
  <c r="CH10" i="1"/>
  <c r="CD12" i="1"/>
  <c r="CH12" i="1"/>
  <c r="CD13" i="1"/>
  <c r="CH13" i="1"/>
  <c r="CD11" i="1"/>
  <c r="CH11" i="1"/>
  <c r="CD5" i="1"/>
  <c r="CH5" i="1"/>
  <c r="CD8" i="1"/>
  <c r="CH8" i="1"/>
  <c r="K4" i="1"/>
  <c r="CD4" i="1"/>
  <c r="CH4" i="1"/>
  <c r="F19" i="1"/>
  <c r="I3" i="1"/>
  <c r="BP2" i="1"/>
  <c r="BK2" i="1"/>
  <c r="BK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I45" i="1"/>
  <c r="I43" i="1"/>
  <c r="I41" i="1"/>
  <c r="I39" i="1"/>
  <c r="I37" i="1"/>
  <c r="I35" i="1"/>
  <c r="I33" i="1"/>
  <c r="I31" i="1"/>
  <c r="I29" i="1"/>
  <c r="I27" i="1"/>
  <c r="I25" i="1"/>
  <c r="I23" i="1"/>
  <c r="I20" i="1"/>
  <c r="I21" i="1"/>
  <c r="I44" i="1"/>
  <c r="I42" i="1"/>
  <c r="I40" i="1"/>
  <c r="I38" i="1"/>
  <c r="I36" i="1"/>
  <c r="I34" i="1"/>
  <c r="I32" i="1"/>
  <c r="I30" i="1"/>
  <c r="I28" i="1"/>
  <c r="I26" i="1"/>
  <c r="I24" i="1"/>
  <c r="I22" i="1"/>
  <c r="I6" i="1"/>
  <c r="BK37" i="1"/>
  <c r="BK29" i="1"/>
  <c r="BK21" i="1"/>
  <c r="BK13" i="1"/>
  <c r="BK3" i="1"/>
  <c r="BK38" i="1"/>
  <c r="BK30" i="1"/>
  <c r="BK22" i="1"/>
  <c r="BK14" i="1"/>
  <c r="BK6" i="1"/>
  <c r="BK39" i="1"/>
  <c r="BK31" i="1"/>
  <c r="BK23" i="1"/>
  <c r="BK15" i="1"/>
  <c r="BK5" i="1"/>
  <c r="BK40" i="1"/>
  <c r="BK32" i="1"/>
  <c r="BK24" i="1"/>
  <c r="BK16" i="1"/>
  <c r="BK8" i="1"/>
  <c r="BK45" i="1"/>
  <c r="BK41" i="1"/>
  <c r="BK33" i="1"/>
  <c r="BK25" i="1"/>
  <c r="BK17" i="1"/>
  <c r="BK7" i="1"/>
  <c r="BK42" i="1"/>
  <c r="BK34" i="1"/>
  <c r="BK26" i="1"/>
  <c r="BK18" i="1"/>
  <c r="BK10" i="1"/>
  <c r="BK43" i="1"/>
  <c r="BK35" i="1"/>
  <c r="BK27" i="1"/>
  <c r="BK19" i="1"/>
  <c r="BK11" i="1"/>
  <c r="BK44" i="1"/>
  <c r="BK36" i="1"/>
  <c r="BK28" i="1"/>
  <c r="BK20" i="1"/>
  <c r="BK12" i="1"/>
  <c r="BK4" i="1"/>
</calcChain>
</file>

<file path=xl/sharedStrings.xml><?xml version="1.0" encoding="utf-8"?>
<sst xmlns="http://schemas.openxmlformats.org/spreadsheetml/2006/main" count="126" uniqueCount="89">
  <si>
    <t>Alter</t>
  </si>
  <si>
    <t>Cockcroft</t>
  </si>
  <si>
    <t>VD</t>
  </si>
  <si>
    <t>kg</t>
  </si>
  <si>
    <t>Crea/d</t>
  </si>
  <si>
    <t>Crea/d used</t>
  </si>
  <si>
    <t>t1/2 (h)</t>
  </si>
  <si>
    <t>Geschlecht</t>
  </si>
  <si>
    <t>Gewicht</t>
  </si>
  <si>
    <t>BW/IBW</t>
  </si>
  <si>
    <t>Delta h</t>
  </si>
  <si>
    <t>M Crea</t>
  </si>
  <si>
    <t>D Crea</t>
  </si>
  <si>
    <t>VD/kg</t>
  </si>
  <si>
    <t>Max Abstand</t>
  </si>
  <si>
    <t>kCrea corr</t>
  </si>
  <si>
    <t>dGFR</t>
  </si>
  <si>
    <t>Crea/d Cockcroft</t>
  </si>
  <si>
    <t>dCreaCl</t>
  </si>
  <si>
    <t>h&gt;min</t>
  </si>
  <si>
    <t xml:space="preserve"> h&lt;max</t>
  </si>
  <si>
    <t>min Abstand</t>
  </si>
  <si>
    <t>DOB</t>
  </si>
  <si>
    <t>*</t>
  </si>
  <si>
    <t>Datum</t>
  </si>
  <si>
    <t>dCL neg?</t>
  </si>
  <si>
    <t>Summe</t>
  </si>
  <si>
    <t>Datum/Uhrzeit</t>
  </si>
  <si>
    <t>d2</t>
  </si>
  <si>
    <t>mmol</t>
  </si>
  <si>
    <t>adj. Crea/d</t>
  </si>
  <si>
    <t>h</t>
  </si>
  <si>
    <t>(0,65; 0,5-1,0)</t>
  </si>
  <si>
    <t>Crea/d (manually)</t>
  </si>
  <si>
    <t>date and time dd.mm.yy hh:mm</t>
  </si>
  <si>
    <t>date and time</t>
  </si>
  <si>
    <t>day</t>
  </si>
  <si>
    <t>P-Crea</t>
  </si>
  <si>
    <t xml:space="preserve"> ml/min</t>
  </si>
  <si>
    <t>name</t>
  </si>
  <si>
    <t>weight</t>
  </si>
  <si>
    <t>adjBW</t>
  </si>
  <si>
    <t>Creatinin Units</t>
  </si>
  <si>
    <t>(umol/l=0, mg/dl=1)</t>
  </si>
  <si>
    <t>min Interval</t>
  </si>
  <si>
    <t>max Interval</t>
  </si>
  <si>
    <t>ethnicity</t>
  </si>
  <si>
    <t>height</t>
  </si>
  <si>
    <t>cm</t>
  </si>
  <si>
    <t>IBW</t>
  </si>
  <si>
    <t>adjCrea/d</t>
  </si>
  <si>
    <t>l/kg</t>
  </si>
  <si>
    <t>CKD EPI</t>
  </si>
  <si>
    <t>x*(Scr/y)hoch z * 0,993 hoch Alter</t>
  </si>
  <si>
    <t>x</t>
  </si>
  <si>
    <t>x1</t>
  </si>
  <si>
    <t>y</t>
  </si>
  <si>
    <t>z</t>
  </si>
  <si>
    <t>Conversion</t>
  </si>
  <si>
    <t>z1</t>
  </si>
  <si>
    <t>z CKD-EPI</t>
  </si>
  <si>
    <t>z dGFR</t>
  </si>
  <si>
    <t>exclude? (yes=1)</t>
  </si>
  <si>
    <t>CKD-EPI</t>
  </si>
  <si>
    <t>IBWm</t>
  </si>
  <si>
    <t>IBWf</t>
  </si>
  <si>
    <t>adjCm</t>
  </si>
  <si>
    <t>adjCf</t>
  </si>
  <si>
    <t>Vd</t>
  </si>
  <si>
    <t>l</t>
  </si>
  <si>
    <t>CKD-Epi</t>
  </si>
  <si>
    <t>Crea/d (Cockcroft)</t>
  </si>
  <si>
    <t>MaxDCrea mg/dl</t>
  </si>
  <si>
    <t>umol/l</t>
  </si>
  <si>
    <t>sex</t>
  </si>
  <si>
    <t>maxΔ[Crea]/d</t>
  </si>
  <si>
    <t>P-[Crea]</t>
  </si>
  <si>
    <r>
      <t xml:space="preserve"> ml/min/1,73m</t>
    </r>
    <r>
      <rPr>
        <vertAlign val="superscript"/>
        <sz val="12"/>
        <color indexed="8"/>
        <rFont val="Calibri"/>
      </rPr>
      <t>2</t>
    </r>
  </si>
  <si>
    <t>VD/kg BW</t>
  </si>
  <si>
    <t>Vd/kg BW</t>
  </si>
  <si>
    <t>(black=0, other=1)</t>
  </si>
  <si>
    <t>(female=0, male=1)</t>
  </si>
  <si>
    <t>Legal Disclaimer</t>
  </si>
  <si>
    <t>Copyright and distribution info</t>
  </si>
  <si>
    <t>The copyright of this work belongs to the creator, Florian Buchkremer. As it is intended to be part of the FOAM (Free Open Access Meducation, #FOAMed) project, it is distributed for free personal use and no parts of it are password protected. Commercial use is prohibited without prior permission. Sharing -in unaltered form and with attribution to the source- is encouraged.</t>
  </si>
  <si>
    <t>(For this disclaimer I borrowed heavily from Steve Caroll's blog "How to write a medical blog/podcast disclaimer" on EM BASIC www.embasic.org)</t>
  </si>
  <si>
    <t>(133umol/l; 1,5mg/dl)</t>
  </si>
  <si>
    <t>DD.MM.YYYY hh:mm</t>
  </si>
  <si>
    <t>While I have made every effort to ensure that all calculations are correct, I take pride in the fact that I am learning daily. So please acknowledge, that I can take no legal responsibility for any mistakes that I missed. This work is not to be considered medical advice. Under no circumstances shall I be responsible for any damages arising from the use of this calculator. All views are my own and not those of my employer.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</si>
</sst>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dd/mm/yyyy;@"/>
    <numFmt numFmtId="168" formatCode="dd/mm/yyyy\ hh:mm"/>
  </numFmts>
  <fonts count="41" x14ac:knownFonts="1">
    <font>
      <sz val="10"/>
      <color indexed="8"/>
      <name val="Arial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theme="1" tint="0.499984740745262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  <scheme val="minor"/>
    </font>
    <font>
      <b/>
      <sz val="18"/>
      <color indexed="8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rgb="FFFF0000"/>
      <name val="Calibri"/>
      <family val="2"/>
    </font>
    <font>
      <b/>
      <sz val="20"/>
      <color rgb="FFFF0000"/>
      <name val="Arial"/>
      <family val="2"/>
    </font>
    <font>
      <vertAlign val="superscript"/>
      <sz val="12"/>
      <color indexed="8"/>
      <name val="Calibri"/>
    </font>
    <font>
      <sz val="16"/>
      <name val="Calibri"/>
      <family val="2"/>
    </font>
    <font>
      <sz val="10"/>
      <name val="Arial"/>
    </font>
    <font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53">
    <xf numFmtId="0" fontId="0" fillId="0" borderId="0" applyAlignment="0">
      <protection locked="0"/>
    </xf>
    <xf numFmtId="0" fontId="20" fillId="0" borderId="0" applyFont="0" applyBorder="0" applyAlignment="0" applyProtection="0">
      <protection locked="0"/>
    </xf>
    <xf numFmtId="0" fontId="20" fillId="0" borderId="0" applyFont="0" applyBorder="0" applyAlignment="0" applyProtection="0">
      <protection locked="0"/>
    </xf>
    <xf numFmtId="0" fontId="20" fillId="0" borderId="0" applyFont="0" applyBorder="0" applyAlignment="0" applyProtection="0">
      <protection locked="0"/>
    </xf>
    <xf numFmtId="0" fontId="20" fillId="0" borderId="0" applyFont="0" applyBorder="0" applyAlignment="0" applyProtection="0">
      <protection locked="0"/>
    </xf>
    <xf numFmtId="0" fontId="20" fillId="0" borderId="0" applyFont="0" applyBorder="0" applyAlignment="0" applyProtection="0">
      <protection locked="0"/>
    </xf>
    <xf numFmtId="0" fontId="20" fillId="0" borderId="0" applyFont="0" applyBorder="0" applyAlignment="0" applyProtection="0">
      <protection locked="0"/>
    </xf>
    <xf numFmtId="0" fontId="20" fillId="0" borderId="0" applyFont="0" applyBorder="0" applyAlignment="0" applyProtection="0">
      <protection locked="0"/>
    </xf>
    <xf numFmtId="0" fontId="20" fillId="0" borderId="0" applyFont="0" applyBorder="0" applyAlignment="0" applyProtection="0">
      <protection locked="0"/>
    </xf>
    <xf numFmtId="0" fontId="20" fillId="0" borderId="0" applyFont="0" applyBorder="0" applyAlignment="0" applyProtection="0">
      <protection locked="0"/>
    </xf>
    <xf numFmtId="0" fontId="20" fillId="0" borderId="0" applyFont="0" applyBorder="0" applyAlignment="0" applyProtection="0">
      <protection locked="0"/>
    </xf>
    <xf numFmtId="0" fontId="20" fillId="0" borderId="0" applyFont="0" applyBorder="0" applyAlignment="0" applyProtection="0">
      <protection locked="0"/>
    </xf>
    <xf numFmtId="0" fontId="20" fillId="0" borderId="0" applyFont="0" applyBorder="0" applyAlignment="0" applyProtection="0">
      <protection locked="0"/>
    </xf>
    <xf numFmtId="0" fontId="19" fillId="0" borderId="0" applyFont="0" applyBorder="0" applyAlignment="0" applyProtection="0">
      <protection locked="0"/>
    </xf>
    <xf numFmtId="0" fontId="19" fillId="0" borderId="0" applyFont="0" applyBorder="0" applyAlignment="0" applyProtection="0">
      <protection locked="0"/>
    </xf>
    <xf numFmtId="0" fontId="19" fillId="0" borderId="0" applyFont="0" applyBorder="0" applyAlignment="0" applyProtection="0">
      <protection locked="0"/>
    </xf>
    <xf numFmtId="0" fontId="19" fillId="0" borderId="0" applyFont="0" applyBorder="0" applyAlignment="0" applyProtection="0">
      <protection locked="0"/>
    </xf>
    <xf numFmtId="0" fontId="19" fillId="0" borderId="0" applyFont="0" applyBorder="0" applyAlignment="0" applyProtection="0">
      <protection locked="0"/>
    </xf>
    <xf numFmtId="0" fontId="19" fillId="0" borderId="0" applyFont="0" applyBorder="0" applyAlignment="0" applyProtection="0">
      <protection locked="0"/>
    </xf>
    <xf numFmtId="0" fontId="19" fillId="0" borderId="0" applyFont="0" applyBorder="0" applyAlignment="0" applyProtection="0">
      <protection locked="0"/>
    </xf>
    <xf numFmtId="0" fontId="19" fillId="0" borderId="0" applyFont="0" applyBorder="0" applyAlignment="0" applyProtection="0">
      <protection locked="0"/>
    </xf>
    <xf numFmtId="0" fontId="19" fillId="0" borderId="0" applyFont="0" applyBorder="0" applyAlignment="0" applyProtection="0">
      <protection locked="0"/>
    </xf>
    <xf numFmtId="0" fontId="19" fillId="0" borderId="0" applyFont="0" applyBorder="0" applyAlignment="0" applyProtection="0">
      <protection locked="0"/>
    </xf>
    <xf numFmtId="0" fontId="19" fillId="0" borderId="0" applyFont="0" applyBorder="0" applyAlignment="0" applyProtection="0">
      <protection locked="0"/>
    </xf>
    <xf numFmtId="0" fontId="19" fillId="0" borderId="0" applyFont="0" applyBorder="0" applyAlignment="0" applyProtection="0">
      <protection locked="0"/>
    </xf>
    <xf numFmtId="0" fontId="12" fillId="0" borderId="0" applyFont="0" applyAlignment="0" applyProtection="0">
      <protection locked="0"/>
    </xf>
    <xf numFmtId="0" fontId="13" fillId="0" borderId="0" applyFont="0" applyAlignment="0" applyProtection="0">
      <protection locked="0"/>
    </xf>
    <xf numFmtId="0" fontId="11" fillId="0" borderId="0" applyFont="0" applyAlignment="0" applyProtection="0">
      <protection locked="0"/>
    </xf>
    <xf numFmtId="0" fontId="18" fillId="0" borderId="0" applyFont="0" applyAlignment="0" applyProtection="0">
      <protection locked="0"/>
    </xf>
    <xf numFmtId="0" fontId="17" fillId="0" borderId="0" applyFont="0" applyBorder="0" applyAlignment="0" applyProtection="0">
      <protection locked="0"/>
    </xf>
    <xf numFmtId="0" fontId="8" fillId="0" borderId="0" applyFont="0" applyBorder="0" applyAlignment="0" applyProtection="0">
      <protection locked="0"/>
    </xf>
    <xf numFmtId="0" fontId="2" fillId="0" borderId="0" applyFont="0" applyAlignment="0" applyProtection="0">
      <protection locked="0"/>
    </xf>
    <xf numFmtId="0" fontId="10" fillId="0" borderId="0" applyFont="0" applyBorder="0" applyAlignment="0" applyProtection="0">
      <protection locked="0"/>
    </xf>
    <xf numFmtId="0" fontId="9" fillId="0" borderId="0" applyFont="0" applyBorder="0" applyAlignment="0" applyProtection="0">
      <protection locked="0"/>
    </xf>
    <xf numFmtId="0" fontId="4" fillId="0" borderId="0" applyFont="0" applyBorder="0" applyAlignment="0" applyProtection="0">
      <protection locked="0"/>
    </xf>
    <xf numFmtId="0" fontId="5" fillId="0" borderId="0" applyFont="0" applyAlignment="0" applyProtection="0">
      <protection locked="0"/>
    </xf>
    <xf numFmtId="0" fontId="6" fillId="0" borderId="0" applyFont="0" applyAlignment="0" applyProtection="0">
      <protection locked="0"/>
    </xf>
    <xf numFmtId="0" fontId="7" fillId="0" borderId="0" applyFont="0" applyAlignment="0" applyProtection="0">
      <protection locked="0"/>
    </xf>
    <xf numFmtId="0" fontId="7" fillId="0" borderId="0" applyFont="0" applyBorder="0" applyAlignment="0" applyProtection="0">
      <protection locked="0"/>
    </xf>
    <xf numFmtId="0" fontId="14" fillId="0" borderId="0" applyFont="0" applyAlignment="0" applyProtection="0">
      <protection locked="0"/>
    </xf>
    <xf numFmtId="0" fontId="16" fillId="0" borderId="0" applyFont="0" applyBorder="0" applyAlignment="0" applyProtection="0">
      <protection locked="0"/>
    </xf>
    <xf numFmtId="0" fontId="15" fillId="0" borderId="0" applyFont="0" applyAlignment="0" applyProtection="0">
      <protection locked="0"/>
    </xf>
    <xf numFmtId="0" fontId="25" fillId="0" borderId="0"/>
    <xf numFmtId="0" fontId="1" fillId="0" borderId="0"/>
    <xf numFmtId="0" fontId="20" fillId="0" borderId="0" applyAlignment="0">
      <protection locked="0"/>
    </xf>
    <xf numFmtId="0" fontId="26" fillId="0" borderId="0" applyNumberFormat="0" applyFill="0" applyBorder="0" applyAlignment="0" applyProtection="0">
      <protection locked="0"/>
    </xf>
    <xf numFmtId="0" fontId="27" fillId="0" borderId="0" applyNumberFormat="0" applyFill="0" applyBorder="0" applyAlignment="0" applyProtection="0">
      <protection locked="0"/>
    </xf>
    <xf numFmtId="0" fontId="26" fillId="0" borderId="0" applyNumberFormat="0" applyFill="0" applyBorder="0" applyAlignment="0" applyProtection="0">
      <protection locked="0"/>
    </xf>
    <xf numFmtId="0" fontId="27" fillId="0" borderId="0" applyNumberFormat="0" applyFill="0" applyBorder="0" applyAlignment="0" applyProtection="0">
      <protection locked="0"/>
    </xf>
    <xf numFmtId="0" fontId="26" fillId="0" borderId="0" applyNumberFormat="0" applyFill="0" applyBorder="0" applyAlignment="0" applyProtection="0">
      <protection locked="0"/>
    </xf>
    <xf numFmtId="0" fontId="27" fillId="0" borderId="0" applyNumberFormat="0" applyFill="0" applyBorder="0" applyAlignment="0" applyProtection="0">
      <protection locked="0"/>
    </xf>
    <xf numFmtId="0" fontId="26" fillId="0" borderId="0" applyNumberFormat="0" applyFill="0" applyBorder="0" applyAlignment="0" applyProtection="0">
      <protection locked="0"/>
    </xf>
    <xf numFmtId="0" fontId="27" fillId="0" borderId="0" applyNumberFormat="0" applyFill="0" applyBorder="0" applyAlignment="0" applyProtection="0">
      <protection locked="0"/>
    </xf>
  </cellStyleXfs>
  <cellXfs count="105">
    <xf numFmtId="0" fontId="0" fillId="0" borderId="0" xfId="0" applyAlignment="1">
      <protection locked="0"/>
    </xf>
    <xf numFmtId="0" fontId="21" fillId="0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1" fillId="0" borderId="0" xfId="0" applyFont="1" applyAlignment="1" applyProtection="1"/>
    <xf numFmtId="164" fontId="21" fillId="0" borderId="0" xfId="0" applyNumberFormat="1" applyFont="1" applyAlignment="1" applyProtection="1">
      <alignment horizontal="center"/>
    </xf>
    <xf numFmtId="0" fontId="21" fillId="4" borderId="0" xfId="0" applyFont="1" applyFill="1" applyAlignment="1" applyProtection="1"/>
    <xf numFmtId="0" fontId="23" fillId="0" borderId="0" xfId="0" applyFont="1" applyAlignment="1" applyProtection="1"/>
    <xf numFmtId="0" fontId="21" fillId="0" borderId="0" xfId="0" applyFont="1" applyAlignment="1" applyProtection="1">
      <alignment horizontal="right"/>
    </xf>
    <xf numFmtId="0" fontId="21" fillId="0" borderId="4" xfId="0" applyFont="1" applyFill="1" applyBorder="1" applyAlignment="1" applyProtection="1">
      <alignment horizontal="center"/>
    </xf>
    <xf numFmtId="0" fontId="21" fillId="0" borderId="4" xfId="0" applyFont="1" applyBorder="1" applyAlignment="1" applyProtection="1">
      <alignment horizontal="center"/>
    </xf>
    <xf numFmtId="2" fontId="21" fillId="2" borderId="5" xfId="0" applyNumberFormat="1" applyFont="1" applyFill="1" applyBorder="1" applyAlignment="1" applyProtection="1">
      <alignment horizontal="center"/>
    </xf>
    <xf numFmtId="164" fontId="21" fillId="0" borderId="4" xfId="0" applyNumberFormat="1" applyFont="1" applyFill="1" applyBorder="1" applyAlignment="1" applyProtection="1">
      <alignment horizontal="center"/>
    </xf>
    <xf numFmtId="2" fontId="21" fillId="2" borderId="4" xfId="0" applyNumberFormat="1" applyFont="1" applyFill="1" applyBorder="1" applyAlignment="1" applyProtection="1">
      <alignment horizontal="center"/>
    </xf>
    <xf numFmtId="164" fontId="21" fillId="0" borderId="4" xfId="0" applyNumberFormat="1" applyFont="1" applyBorder="1" applyAlignment="1" applyProtection="1">
      <alignment horizontal="center"/>
    </xf>
    <xf numFmtId="2" fontId="24" fillId="2" borderId="0" xfId="0" applyNumberFormat="1" applyFont="1" applyFill="1" applyAlignment="1" applyProtection="1">
      <alignment horizontal="center"/>
    </xf>
    <xf numFmtId="0" fontId="21" fillId="3" borderId="0" xfId="0" applyFont="1" applyFill="1" applyAlignment="1" applyProtection="1"/>
    <xf numFmtId="0" fontId="21" fillId="3" borderId="0" xfId="0" applyFont="1" applyFill="1" applyAlignment="1" applyProtection="1">
      <alignment horizontal="center"/>
    </xf>
    <xf numFmtId="165" fontId="23" fillId="0" borderId="0" xfId="0" applyNumberFormat="1" applyFont="1" applyAlignment="1" applyProtection="1"/>
    <xf numFmtId="164" fontId="23" fillId="0" borderId="0" xfId="0" applyNumberFormat="1" applyFont="1" applyAlignment="1" applyProtection="1"/>
    <xf numFmtId="2" fontId="23" fillId="0" borderId="0" xfId="0" applyNumberFormat="1" applyFont="1" applyAlignment="1" applyProtection="1"/>
    <xf numFmtId="0" fontId="21" fillId="2" borderId="0" xfId="0" applyFont="1" applyFill="1" applyAlignment="1" applyProtection="1"/>
    <xf numFmtId="166" fontId="21" fillId="0" borderId="0" xfId="0" applyNumberFormat="1" applyFont="1" applyAlignment="1" applyProtection="1"/>
    <xf numFmtId="22" fontId="21" fillId="0" borderId="0" xfId="0" applyNumberFormat="1" applyFont="1" applyAlignment="1" applyProtection="1"/>
    <xf numFmtId="164" fontId="21" fillId="2" borderId="0" xfId="0" applyNumberFormat="1" applyFont="1" applyFill="1" applyAlignment="1" applyProtection="1"/>
    <xf numFmtId="164" fontId="21" fillId="0" borderId="0" xfId="0" applyNumberFormat="1" applyFont="1" applyAlignment="1" applyProtection="1"/>
    <xf numFmtId="2" fontId="21" fillId="0" borderId="0" xfId="0" applyNumberFormat="1" applyFont="1" applyAlignment="1" applyProtection="1"/>
    <xf numFmtId="1" fontId="21" fillId="0" borderId="0" xfId="0" applyNumberFormat="1" applyFont="1" applyAlignment="1" applyProtection="1">
      <alignment horizontal="center"/>
    </xf>
    <xf numFmtId="0" fontId="21" fillId="4" borderId="0" xfId="0" applyFont="1" applyFill="1" applyAlignment="1" applyProtection="1">
      <alignment horizontal="center"/>
    </xf>
    <xf numFmtId="2" fontId="23" fillId="0" borderId="0" xfId="0" applyNumberFormat="1" applyFont="1" applyAlignment="1" applyProtection="1">
      <alignment horizontal="right"/>
    </xf>
    <xf numFmtId="165" fontId="21" fillId="0" borderId="0" xfId="0" applyNumberFormat="1" applyFont="1" applyAlignment="1" applyProtection="1"/>
    <xf numFmtId="165" fontId="21" fillId="0" borderId="0" xfId="0" applyNumberFormat="1" applyFont="1" applyAlignment="1" applyProtection="1">
      <alignment horizontal="center"/>
    </xf>
    <xf numFmtId="165" fontId="22" fillId="0" borderId="0" xfId="0" applyNumberFormat="1" applyFont="1" applyAlignment="1" applyProtection="1">
      <alignment horizontal="center"/>
    </xf>
    <xf numFmtId="0" fontId="21" fillId="4" borderId="4" xfId="0" applyFont="1" applyFill="1" applyBorder="1" applyAlignment="1" applyProtection="1">
      <alignment horizontal="center"/>
    </xf>
    <xf numFmtId="22" fontId="21" fillId="4" borderId="4" xfId="0" applyNumberFormat="1" applyFont="1" applyFill="1" applyBorder="1" applyAlignment="1" applyProtection="1">
      <alignment horizontal="center"/>
    </xf>
    <xf numFmtId="1" fontId="21" fillId="4" borderId="4" xfId="0" applyNumberFormat="1" applyFont="1" applyFill="1" applyBorder="1" applyAlignment="1" applyProtection="1">
      <alignment horizontal="center"/>
    </xf>
    <xf numFmtId="164" fontId="21" fillId="4" borderId="4" xfId="0" applyNumberFormat="1" applyFont="1" applyFill="1" applyBorder="1" applyAlignment="1" applyProtection="1">
      <alignment horizontal="center"/>
    </xf>
    <xf numFmtId="2" fontId="21" fillId="4" borderId="0" xfId="0" applyNumberFormat="1" applyFont="1" applyFill="1" applyAlignment="1" applyProtection="1"/>
    <xf numFmtId="0" fontId="20" fillId="4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/>
    <xf numFmtId="0" fontId="20" fillId="4" borderId="0" xfId="0" applyFont="1" applyFill="1" applyAlignment="1" applyProtection="1">
      <alignment horizontal="center"/>
    </xf>
    <xf numFmtId="1" fontId="0" fillId="0" borderId="0" xfId="0" applyNumberFormat="1" applyFill="1" applyBorder="1" applyProtection="1">
      <protection locked="0"/>
    </xf>
    <xf numFmtId="0" fontId="22" fillId="5" borderId="4" xfId="0" applyFont="1" applyFill="1" applyBorder="1" applyAlignment="1" applyProtection="1">
      <alignment horizontal="center"/>
    </xf>
    <xf numFmtId="164" fontId="22" fillId="5" borderId="4" xfId="0" applyNumberFormat="1" applyFont="1" applyFill="1" applyBorder="1" applyAlignment="1" applyProtection="1">
      <alignment horizontal="center"/>
    </xf>
    <xf numFmtId="0" fontId="22" fillId="2" borderId="4" xfId="0" applyFont="1" applyFill="1" applyBorder="1" applyAlignment="1" applyProtection="1">
      <alignment horizontal="center"/>
    </xf>
    <xf numFmtId="0" fontId="21" fillId="2" borderId="4" xfId="0" applyFont="1" applyFill="1" applyBorder="1" applyAlignment="1" applyProtection="1">
      <alignment horizont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</xf>
    <xf numFmtId="0" fontId="28" fillId="4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horizontal="right" vertical="top"/>
    </xf>
    <xf numFmtId="0" fontId="28" fillId="4" borderId="0" xfId="0" applyFont="1" applyFill="1" applyAlignment="1" applyProtection="1"/>
    <xf numFmtId="0" fontId="28" fillId="4" borderId="0" xfId="0" applyFont="1" applyFill="1" applyBorder="1" applyAlignment="1" applyProtection="1">
      <alignment horizontal="center" vertical="center"/>
    </xf>
    <xf numFmtId="164" fontId="28" fillId="4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/>
    <xf numFmtId="49" fontId="29" fillId="4" borderId="0" xfId="0" applyNumberFormat="1" applyFont="1" applyFill="1" applyAlignment="1" applyProtection="1">
      <alignment horizontal="center" vertical="center"/>
    </xf>
    <xf numFmtId="166" fontId="30" fillId="4" borderId="0" xfId="0" applyNumberFormat="1" applyFont="1" applyFill="1" applyAlignment="1" applyProtection="1">
      <alignment horizontal="center" vertical="center"/>
    </xf>
    <xf numFmtId="1" fontId="28" fillId="4" borderId="0" xfId="0" applyNumberFormat="1" applyFont="1" applyFill="1" applyBorder="1" applyAlignment="1" applyProtection="1">
      <alignment horizontal="center" vertical="center"/>
    </xf>
    <xf numFmtId="165" fontId="28" fillId="4" borderId="0" xfId="0" applyNumberFormat="1" applyFont="1" applyFill="1" applyBorder="1" applyAlignment="1" applyProtection="1">
      <alignment horizontal="center" vertical="center"/>
    </xf>
    <xf numFmtId="2" fontId="28" fillId="4" borderId="0" xfId="0" applyNumberFormat="1" applyFont="1" applyFill="1" applyBorder="1" applyAlignment="1" applyProtection="1">
      <alignment horizontal="center" vertical="center"/>
    </xf>
    <xf numFmtId="0" fontId="31" fillId="4" borderId="0" xfId="0" applyFont="1" applyFill="1" applyAlignment="1" applyProtection="1">
      <alignment vertical="center"/>
    </xf>
    <xf numFmtId="49" fontId="22" fillId="4" borderId="0" xfId="0" applyNumberFormat="1" applyFont="1" applyFill="1" applyAlignment="1" applyProtection="1">
      <alignment horizontal="center" vertical="center"/>
    </xf>
    <xf numFmtId="166" fontId="32" fillId="4" borderId="9" xfId="0" applyNumberFormat="1" applyFont="1" applyFill="1" applyBorder="1" applyAlignment="1" applyProtection="1">
      <alignment horizontal="center" vertical="center"/>
    </xf>
    <xf numFmtId="0" fontId="33" fillId="4" borderId="0" xfId="0" applyFont="1" applyFill="1" applyAlignment="1" applyProtection="1">
      <alignment horizontal="center" vertical="center"/>
    </xf>
    <xf numFmtId="0" fontId="34" fillId="4" borderId="0" xfId="0" applyFont="1" applyFill="1" applyAlignment="1" applyProtection="1">
      <alignment vertical="center"/>
    </xf>
    <xf numFmtId="1" fontId="30" fillId="4" borderId="0" xfId="0" applyNumberFormat="1" applyFont="1" applyFill="1" applyAlignment="1" applyProtection="1">
      <alignment horizontal="center" vertical="center"/>
    </xf>
    <xf numFmtId="2" fontId="28" fillId="4" borderId="0" xfId="0" applyNumberFormat="1" applyFont="1" applyFill="1" applyAlignment="1" applyProtection="1">
      <alignment horizontal="center" vertical="center"/>
    </xf>
    <xf numFmtId="49" fontId="38" fillId="6" borderId="10" xfId="0" applyNumberFormat="1" applyFont="1" applyFill="1" applyBorder="1" applyAlignment="1" applyProtection="1">
      <alignment horizontal="left" vertical="center"/>
      <protection locked="0"/>
    </xf>
    <xf numFmtId="166" fontId="38" fillId="7" borderId="1" xfId="0" applyNumberFormat="1" applyFont="1" applyFill="1" applyBorder="1" applyAlignment="1" applyProtection="1">
      <alignment horizontal="center"/>
      <protection locked="0"/>
    </xf>
    <xf numFmtId="0" fontId="38" fillId="7" borderId="11" xfId="0" applyFont="1" applyFill="1" applyBorder="1" applyAlignment="1" applyProtection="1">
      <alignment horizontal="center"/>
      <protection locked="0"/>
    </xf>
    <xf numFmtId="0" fontId="38" fillId="7" borderId="3" xfId="0" applyFont="1" applyFill="1" applyBorder="1" applyAlignment="1" applyProtection="1">
      <alignment horizontal="center" vertical="center"/>
    </xf>
    <xf numFmtId="0" fontId="38" fillId="6" borderId="2" xfId="0" applyFont="1" applyFill="1" applyBorder="1" applyAlignment="1" applyProtection="1">
      <alignment horizontal="center"/>
      <protection locked="0"/>
    </xf>
    <xf numFmtId="0" fontId="39" fillId="7" borderId="13" xfId="0" applyFont="1" applyFill="1" applyBorder="1" applyProtection="1"/>
    <xf numFmtId="0" fontId="38" fillId="6" borderId="6" xfId="0" applyFont="1" applyFill="1" applyBorder="1" applyAlignment="1" applyProtection="1">
      <alignment horizontal="center"/>
      <protection locked="0"/>
    </xf>
    <xf numFmtId="0" fontId="39" fillId="7" borderId="15" xfId="0" applyFont="1" applyFill="1" applyBorder="1" applyProtection="1"/>
    <xf numFmtId="0" fontId="38" fillId="6" borderId="7" xfId="0" applyFont="1" applyFill="1" applyBorder="1" applyAlignment="1" applyProtection="1">
      <alignment horizontal="center"/>
      <protection locked="0"/>
    </xf>
    <xf numFmtId="0" fontId="38" fillId="7" borderId="15" xfId="0" applyFont="1" applyFill="1" applyBorder="1" applyAlignment="1" applyProtection="1"/>
    <xf numFmtId="0" fontId="38" fillId="7" borderId="17" xfId="0" applyFont="1" applyFill="1" applyBorder="1" applyAlignment="1" applyProtection="1"/>
    <xf numFmtId="0" fontId="38" fillId="6" borderId="8" xfId="0" applyFont="1" applyFill="1" applyBorder="1" applyAlignment="1" applyProtection="1">
      <alignment horizontal="center"/>
      <protection locked="0"/>
    </xf>
    <xf numFmtId="0" fontId="38" fillId="6" borderId="2" xfId="0" applyFont="1" applyFill="1" applyBorder="1" applyAlignment="1" applyProtection="1">
      <alignment horizontal="center" vertical="center"/>
      <protection locked="0"/>
    </xf>
    <xf numFmtId="2" fontId="38" fillId="7" borderId="2" xfId="0" applyNumberFormat="1" applyFont="1" applyFill="1" applyBorder="1" applyAlignment="1" applyProtection="1">
      <alignment horizontal="center" vertical="center"/>
      <protection locked="0"/>
    </xf>
    <xf numFmtId="0" fontId="38" fillId="6" borderId="1" xfId="0" applyFont="1" applyFill="1" applyBorder="1" applyAlignment="1" applyProtection="1">
      <alignment horizontal="center" vertical="center"/>
      <protection locked="0"/>
    </xf>
    <xf numFmtId="0" fontId="38" fillId="6" borderId="3" xfId="0" applyFont="1" applyFill="1" applyBorder="1" applyAlignment="1" applyProtection="1">
      <alignment horizontal="center" vertical="center"/>
      <protection locked="0"/>
    </xf>
    <xf numFmtId="0" fontId="38" fillId="7" borderId="2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/>
    <xf numFmtId="0" fontId="38" fillId="0" borderId="0" xfId="0" applyFont="1" applyFill="1" applyAlignment="1" applyProtection="1">
      <alignment horizontal="center"/>
    </xf>
    <xf numFmtId="49" fontId="39" fillId="0" borderId="0" xfId="0" applyNumberFormat="1" applyFont="1" applyFill="1" applyAlignment="1" applyProtection="1">
      <alignment horizontal="left" vertical="center"/>
    </xf>
    <xf numFmtId="0" fontId="38" fillId="0" borderId="0" xfId="0" applyFont="1" applyFill="1" applyAlignment="1" applyProtection="1">
      <alignment horizontal="center" vertical="center"/>
    </xf>
    <xf numFmtId="0" fontId="38" fillId="0" borderId="0" xfId="0" applyFont="1" applyFill="1" applyAlignment="1" applyProtection="1">
      <alignment horizontal="left"/>
    </xf>
    <xf numFmtId="0" fontId="38" fillId="0" borderId="0" xfId="0" applyFont="1" applyFill="1" applyAlignment="1" applyProtection="1">
      <alignment horizontal="center" vertical="center" wrapText="1"/>
    </xf>
    <xf numFmtId="0" fontId="40" fillId="0" borderId="0" xfId="0" applyFont="1" applyFill="1" applyAlignment="1" applyProtection="1">
      <alignment horizontal="center" wrapText="1"/>
    </xf>
    <xf numFmtId="0" fontId="40" fillId="0" borderId="0" xfId="0" applyFont="1" applyFill="1" applyAlignment="1" applyProtection="1">
      <alignment horizontal="center" vertical="center"/>
    </xf>
    <xf numFmtId="49" fontId="38" fillId="0" borderId="0" xfId="0" applyNumberFormat="1" applyFont="1" applyFill="1" applyAlignment="1" applyProtection="1">
      <alignment horizontal="center"/>
    </xf>
    <xf numFmtId="2" fontId="38" fillId="0" borderId="0" xfId="0" applyNumberFormat="1" applyFont="1" applyFill="1" applyAlignment="1" applyProtection="1">
      <alignment horizontal="center" vertical="center"/>
    </xf>
    <xf numFmtId="1" fontId="38" fillId="0" borderId="0" xfId="0" applyNumberFormat="1" applyFont="1" applyFill="1" applyAlignment="1" applyProtection="1">
      <alignment horizontal="center" vertical="center"/>
    </xf>
    <xf numFmtId="164" fontId="38" fillId="0" borderId="0" xfId="0" applyNumberFormat="1" applyFont="1" applyFill="1" applyAlignment="1" applyProtection="1">
      <alignment horizontal="center" vertical="center"/>
    </xf>
    <xf numFmtId="165" fontId="38" fillId="0" borderId="0" xfId="0" applyNumberFormat="1" applyFont="1" applyFill="1" applyAlignment="1" applyProtection="1">
      <alignment horizontal="center" vertical="center"/>
    </xf>
    <xf numFmtId="0" fontId="33" fillId="0" borderId="0" xfId="0" applyFont="1" applyAlignment="1">
      <alignment horizontal="left" vertical="center"/>
      <protection locked="0"/>
    </xf>
    <xf numFmtId="0" fontId="33" fillId="0" borderId="0" xfId="0" applyFont="1" applyAlignment="1">
      <alignment horizontal="left" vertical="center" wrapText="1"/>
      <protection locked="0"/>
    </xf>
    <xf numFmtId="0" fontId="35" fillId="4" borderId="0" xfId="0" applyFont="1" applyFill="1" applyAlignment="1" applyProtection="1">
      <alignment horizontal="center" vertical="center"/>
    </xf>
    <xf numFmtId="0" fontId="36" fillId="0" borderId="0" xfId="0" applyFont="1" applyAlignment="1">
      <alignment horizontal="center" vertical="center"/>
      <protection locked="0"/>
    </xf>
    <xf numFmtId="0" fontId="36" fillId="0" borderId="9" xfId="0" applyFont="1" applyBorder="1" applyAlignment="1">
      <alignment horizontal="center" vertical="center"/>
      <protection locked="0"/>
    </xf>
    <xf numFmtId="0" fontId="35" fillId="4" borderId="0" xfId="0" applyFont="1" applyFill="1" applyBorder="1" applyAlignment="1" applyProtection="1">
      <alignment horizontal="center" vertical="center"/>
    </xf>
    <xf numFmtId="168" fontId="39" fillId="7" borderId="12" xfId="0" applyNumberFormat="1" applyFont="1" applyFill="1" applyBorder="1" applyProtection="1"/>
    <xf numFmtId="168" fontId="39" fillId="7" borderId="14" xfId="0" applyNumberFormat="1" applyFont="1" applyFill="1" applyBorder="1" applyProtection="1"/>
    <xf numFmtId="168" fontId="38" fillId="7" borderId="14" xfId="0" applyNumberFormat="1" applyFont="1" applyFill="1" applyBorder="1" applyAlignment="1" applyProtection="1">
      <alignment horizontal="center"/>
      <protection locked="0"/>
    </xf>
    <xf numFmtId="168" fontId="38" fillId="7" borderId="16" xfId="0" applyNumberFormat="1" applyFont="1" applyFill="1" applyBorder="1" applyAlignment="1" applyProtection="1">
      <alignment horizontal="center"/>
      <protection locked="0"/>
    </xf>
  </cellXfs>
  <cellStyles count="5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Hinweis" xfId="3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Neutral" xfId="32" builtinId="28" customBuiltin="1"/>
    <cellStyle name="Schlecht" xfId="33" builtinId="27" customBuiltin="1"/>
    <cellStyle name="Standard" xfId="0" builtinId="0"/>
    <cellStyle name="Standard 2" xfId="42"/>
    <cellStyle name="Standard 3" xfId="43"/>
    <cellStyle name="Standard 4" xfId="44"/>
    <cellStyle name="Titel" xfId="34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039689342742"/>
          <c:y val="0.017553362379452"/>
          <c:w val="0.84431420901254"/>
          <c:h val="0.842910335812766"/>
        </c:manualLayout>
      </c:layout>
      <c:lineChart>
        <c:grouping val="standard"/>
        <c:varyColors val="0"/>
        <c:ser>
          <c:idx val="0"/>
          <c:order val="0"/>
          <c:tx>
            <c:v>CKD-EPI</c:v>
          </c:tx>
          <c:cat>
            <c:numRef>
              <c:f>dGFR!$CM$2:$CM$45</c:f>
              <c:numCache>
                <c:formatCode>0.00</c:formatCode>
                <c:ptCount val="44"/>
                <c:pt idx="0">
                  <c:v>0.0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</c:numCache>
            </c:numRef>
          </c:cat>
          <c:val>
            <c:numRef>
              <c:f>dGFR!$CE$2:$CE$45</c:f>
              <c:numCache>
                <c:formatCode>0.0</c:formatCode>
                <c:ptCount val="4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dGFR</c:v>
          </c:tx>
          <c:cat>
            <c:numRef>
              <c:f>dGFR!$CM$2:$CM$45</c:f>
              <c:numCache>
                <c:formatCode>0.00</c:formatCode>
                <c:ptCount val="44"/>
                <c:pt idx="0">
                  <c:v>0.0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</c:numCache>
            </c:numRef>
          </c:cat>
          <c:val>
            <c:numRef>
              <c:f>dGFR!$CH$2:$CH$45</c:f>
              <c:numCache>
                <c:formatCode>0.0</c:formatCode>
                <c:ptCount val="44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554408"/>
        <c:axId val="-2110495272"/>
      </c:lineChart>
      <c:dateAx>
        <c:axId val="2126554408"/>
        <c:scaling>
          <c:orientation val="minMax"/>
        </c:scaling>
        <c:delete val="1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0.916994853776703"/>
              <c:y val="0.8723807483978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-2110495272"/>
        <c:crosses val="autoZero"/>
        <c:auto val="0"/>
        <c:lblOffset val="100"/>
        <c:baseTimeUnit val="days"/>
        <c:majorUnit val="120.0"/>
        <c:majorTimeUnit val="days"/>
        <c:minorUnit val="24.0"/>
        <c:minorTimeUnit val="days"/>
      </c:dateAx>
      <c:valAx>
        <c:axId val="-21104952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CH"/>
                  <a:t>GFR</a:t>
                </a:r>
              </a:p>
            </c:rich>
          </c:tx>
          <c:layout>
            <c:manualLayout>
              <c:xMode val="edge"/>
              <c:yMode val="edge"/>
              <c:x val="0.0279513044740375"/>
              <c:y val="0.42715471040428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126554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6704845814978"/>
          <c:y val="0.924768402887871"/>
          <c:w val="0.284444444444444"/>
          <c:h val="0.050895958364207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 baseline="0"/>
      </a:pPr>
      <a:endParaRPr lang="de-DE"/>
    </a:p>
  </c:txPr>
  <c:printSettings>
    <c:headerFooter/>
    <c:pageMargins b="0.787401575" l="0.7" r="0.7" t="0.7874015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15874</xdr:colOff>
      <xdr:row>47</xdr:row>
      <xdr:rowOff>57150</xdr:rowOff>
    </xdr:from>
    <xdr:to>
      <xdr:col>14</xdr:col>
      <xdr:colOff>1088570</xdr:colOff>
      <xdr:row>82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0.90783</cdr:x>
      <cdr:y>0.88617</cdr:y>
    </cdr:from>
    <cdr:to>
      <cdr:x>0.97419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509500" y="7270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0.66628</cdr:x>
      <cdr:y>0.95571</cdr:y>
    </cdr:from>
    <cdr:to>
      <cdr:x>1</cdr:x>
      <cdr:y>0.99486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9003718" y="8651421"/>
          <a:ext cx="4509794" cy="354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400" baseline="0"/>
            <a:t>swissnephrokalk dGFR V1-2 </a:t>
          </a:r>
          <a:r>
            <a:rPr lang="de-CH" sz="1400"/>
            <a:t>©Florian Buchkremer</a:t>
          </a:r>
        </a:p>
      </cdr:txBody>
    </cdr:sp>
  </cdr:relSizeAnchor>
</c:userShap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CN93"/>
  <sheetViews>
    <sheetView tabSelected="1" zoomScaleSheetLayoutView="50" workbookViewId="0">
      <selection activeCell="B5" sqref="B5"/>
    </sheetView>
  </sheetViews>
  <sheetFormatPr baseColWidth="10" defaultColWidth="7.6640625" defaultRowHeight="20" customHeight="1" x14ac:dyDescent="0"/>
  <cols>
    <col min="1" max="3" width="24.6640625" style="3" customWidth="1"/>
    <col min="4" max="4" width="7.6640625" style="3"/>
    <col min="5" max="6" width="25.6640625" style="52" customWidth="1"/>
    <col min="7" max="7" width="15.6640625" style="3" customWidth="1"/>
    <col min="8" max="8" width="28.5" style="2" customWidth="1"/>
    <col min="9" max="9" width="8.83203125" style="3" customWidth="1"/>
    <col min="10" max="14" width="16.1640625" style="3" customWidth="1"/>
    <col min="15" max="15" width="15.6640625" style="3" customWidth="1"/>
    <col min="19" max="19" width="8.6640625" style="3" customWidth="1"/>
    <col min="20" max="20" width="15.5" style="3" customWidth="1"/>
    <col min="21" max="21" width="9.83203125" style="3" customWidth="1"/>
    <col min="22" max="22" width="11.5" style="3" customWidth="1"/>
    <col min="23" max="24" width="8.6640625" style="3" customWidth="1"/>
    <col min="25" max="25" width="14.5" style="3" customWidth="1"/>
    <col min="26" max="26" width="8.6640625" style="3" customWidth="1"/>
    <col min="27" max="27" width="9.5" style="3" customWidth="1"/>
    <col min="28" max="29" width="8.6640625" style="3" customWidth="1"/>
    <col min="30" max="30" width="13.5" style="3" customWidth="1"/>
    <col min="31" max="31" width="12.6640625" style="3" customWidth="1"/>
    <col min="32" max="33" width="8.6640625" style="3" customWidth="1"/>
    <col min="34" max="34" width="20.5" style="3" customWidth="1"/>
    <col min="35" max="36" width="8.6640625" style="3" customWidth="1"/>
    <col min="37" max="42" width="7.83203125" style="3" bestFit="1" customWidth="1"/>
    <col min="43" max="43" width="7.6640625" style="3"/>
    <col min="44" max="44" width="9" style="3" bestFit="1" customWidth="1"/>
    <col min="45" max="47" width="7.6640625" style="3"/>
    <col min="48" max="48" width="12" style="3" customWidth="1"/>
    <col min="49" max="51" width="7.6640625" style="3"/>
    <col min="52" max="52" width="9.1640625" style="3" bestFit="1" customWidth="1"/>
    <col min="53" max="53" width="7.6640625" style="3"/>
    <col min="54" max="54" width="10.83203125" style="3" bestFit="1" customWidth="1"/>
    <col min="55" max="55" width="9.1640625" style="3" bestFit="1" customWidth="1"/>
    <col min="56" max="56" width="10.83203125" style="3" bestFit="1" customWidth="1"/>
    <col min="57" max="58" width="7.6640625" style="3"/>
    <col min="59" max="61" width="7.6640625" style="3" customWidth="1"/>
    <col min="62" max="62" width="9.6640625" style="3" bestFit="1" customWidth="1"/>
    <col min="63" max="63" width="7.6640625" style="3"/>
    <col min="64" max="64" width="8.33203125" style="3" bestFit="1" customWidth="1"/>
    <col min="65" max="65" width="15" style="3" customWidth="1"/>
    <col min="66" max="90" width="7.6640625" style="3"/>
    <col min="91" max="91" width="12" style="3" customWidth="1"/>
    <col min="92" max="16384" width="7.6640625" style="3"/>
  </cols>
  <sheetData>
    <row r="1" spans="1:92" ht="20" customHeight="1" thickBot="1">
      <c r="A1" s="82"/>
      <c r="B1" s="82"/>
      <c r="C1" s="82"/>
      <c r="E1" s="47" t="s">
        <v>39</v>
      </c>
      <c r="F1" s="53">
        <f>B2</f>
        <v>0</v>
      </c>
      <c r="G1" s="59"/>
      <c r="H1" s="32" t="s">
        <v>35</v>
      </c>
      <c r="I1" s="32" t="s">
        <v>36</v>
      </c>
      <c r="J1" s="32" t="s">
        <v>37</v>
      </c>
      <c r="K1" s="41" t="s">
        <v>16</v>
      </c>
      <c r="L1" s="32" t="s">
        <v>63</v>
      </c>
      <c r="M1" s="32" t="s">
        <v>18</v>
      </c>
      <c r="N1" s="32" t="s">
        <v>1</v>
      </c>
      <c r="O1" s="5"/>
      <c r="AZ1" s="3" t="s">
        <v>59</v>
      </c>
      <c r="BA1" s="3" t="s">
        <v>54</v>
      </c>
      <c r="BB1" s="3" t="s">
        <v>56</v>
      </c>
      <c r="BC1" s="3" t="s">
        <v>60</v>
      </c>
      <c r="BD1" s="3" t="s">
        <v>61</v>
      </c>
      <c r="BE1" s="3" t="s">
        <v>58</v>
      </c>
      <c r="BG1" s="3" t="s">
        <v>16</v>
      </c>
      <c r="BH1" s="3" t="s">
        <v>63</v>
      </c>
      <c r="BI1" s="3" t="s">
        <v>18</v>
      </c>
      <c r="BJ1" s="3" t="s">
        <v>1</v>
      </c>
      <c r="BK1" s="3" t="s">
        <v>6</v>
      </c>
      <c r="BL1" s="3" t="s">
        <v>15</v>
      </c>
      <c r="BM1" s="3" t="s">
        <v>10</v>
      </c>
      <c r="BN1" s="2" t="s">
        <v>11</v>
      </c>
      <c r="BO1" s="3" t="s">
        <v>12</v>
      </c>
      <c r="BP1" s="6" t="s">
        <v>4</v>
      </c>
      <c r="BQ1" s="6" t="s">
        <v>8</v>
      </c>
      <c r="BR1" s="6" t="s">
        <v>13</v>
      </c>
      <c r="BS1" s="6" t="s">
        <v>21</v>
      </c>
      <c r="BT1" s="6" t="s">
        <v>14</v>
      </c>
      <c r="BU1" s="6" t="s">
        <v>7</v>
      </c>
      <c r="BV1" s="6" t="s">
        <v>0</v>
      </c>
      <c r="BW1" s="7" t="s">
        <v>19</v>
      </c>
      <c r="BX1" s="7" t="s">
        <v>20</v>
      </c>
      <c r="BY1" s="3" t="s">
        <v>22</v>
      </c>
      <c r="CA1" s="3" t="s">
        <v>25</v>
      </c>
      <c r="CC1" s="3" t="s">
        <v>27</v>
      </c>
      <c r="CD1" s="8" t="s">
        <v>16</v>
      </c>
      <c r="CE1" s="9" t="s">
        <v>70</v>
      </c>
      <c r="CF1" s="9" t="s">
        <v>18</v>
      </c>
      <c r="CG1" s="9" t="s">
        <v>1</v>
      </c>
      <c r="CH1" s="8" t="s">
        <v>16</v>
      </c>
      <c r="CI1" s="9" t="s">
        <v>63</v>
      </c>
      <c r="CJ1" s="9" t="s">
        <v>18</v>
      </c>
      <c r="CK1" s="9" t="s">
        <v>1</v>
      </c>
      <c r="CM1" s="3" t="s">
        <v>31</v>
      </c>
      <c r="CN1" s="3" t="s">
        <v>28</v>
      </c>
    </row>
    <row r="2" spans="1:92" ht="20" customHeight="1" thickTop="1" thickBot="1">
      <c r="A2" s="83" t="s">
        <v>39</v>
      </c>
      <c r="B2" s="65"/>
      <c r="C2" s="84"/>
      <c r="E2" s="47"/>
      <c r="F2" s="53"/>
      <c r="G2" s="59"/>
      <c r="H2" s="33" t="str">
        <f t="shared" ref="H2:H45" si="0">IF(A13&gt;0,A13,"")</f>
        <v/>
      </c>
      <c r="I2" s="34">
        <f t="shared" ref="I2:I45" si="1">CN2</f>
        <v>0</v>
      </c>
      <c r="J2" s="32" t="str">
        <f>IF(B13&gt;0,B13,"")</f>
        <v/>
      </c>
      <c r="K2" s="43"/>
      <c r="L2" s="35" t="str">
        <f t="shared" ref="L2:L45" si="2">IF(BE2&gt;0,BH2,"")</f>
        <v/>
      </c>
      <c r="M2" s="44"/>
      <c r="N2" s="35" t="str">
        <f t="shared" ref="N2:N45" si="3">IF(BE2&gt;0,BJ2,"")</f>
        <v/>
      </c>
      <c r="O2" s="5"/>
      <c r="AZ2" s="29">
        <f>IF(BU2=1,-0.411,-0.329)</f>
        <v>-0.32900000000000001</v>
      </c>
      <c r="BA2" s="3">
        <f>BH54</f>
        <v>166.36054200000001</v>
      </c>
      <c r="BB2" s="3">
        <f>BH55</f>
        <v>61.9</v>
      </c>
      <c r="BC2" s="29">
        <f>IF(BE2&gt;79.56,-1.209,AZ2)</f>
        <v>-0.32900000000000001</v>
      </c>
      <c r="BD2" s="20"/>
      <c r="BE2" s="40">
        <f>IF(B79=1,B13*88.4,B13)</f>
        <v>0</v>
      </c>
      <c r="BG2" s="10"/>
      <c r="BH2" s="11" t="e">
        <f>BA2*(POWER(BE2/BB2,BC2))*(POWER(0.993,BV2))</f>
        <v>#DIV/0!</v>
      </c>
      <c r="BI2" s="12"/>
      <c r="BJ2" s="13" t="e">
        <f>IF(BU2=1,(BQ2*(140-BV2))/(0.815*BE2),0.85*(BQ2*(140-BV2))/(0.815*BE2))</f>
        <v>#DIV/0!</v>
      </c>
      <c r="BK2" s="4" t="e">
        <f>693*BR2*BQ2/(60*BJ2)</f>
        <v>#DIV/0!</v>
      </c>
      <c r="BL2" s="14"/>
      <c r="BM2" s="15"/>
      <c r="BN2" s="16"/>
      <c r="BO2" s="15"/>
      <c r="BP2" s="17">
        <f ca="1">BI51</f>
        <v>0</v>
      </c>
      <c r="BQ2" s="18">
        <f>B6</f>
        <v>0</v>
      </c>
      <c r="BR2" s="19">
        <f>C63</f>
        <v>0.65</v>
      </c>
      <c r="BS2" s="19">
        <f>B68</f>
        <v>4</v>
      </c>
      <c r="BT2" s="6">
        <f>B69</f>
        <v>120</v>
      </c>
      <c r="BU2" s="6">
        <f>B7</f>
        <v>0</v>
      </c>
      <c r="BV2" s="19">
        <f t="shared" ref="BV2:BV45" si="4">(A13-BY2)/365.25</f>
        <v>0</v>
      </c>
      <c r="BW2" s="20"/>
      <c r="BX2" s="20"/>
      <c r="BY2" s="21">
        <f>B5</f>
        <v>0</v>
      </c>
      <c r="CA2" s="20"/>
      <c r="CB2" s="20"/>
      <c r="CC2" s="22" t="e">
        <f t="shared" ref="CC2:CC45" si="5">IF(A13&gt;0,A13,#N/A)</f>
        <v>#N/A</v>
      </c>
      <c r="CD2" s="23"/>
      <c r="CE2" s="24" t="e">
        <f t="shared" ref="CE2:CE45" si="6">IF(BE2&gt;0,BH2,#N/A)</f>
        <v>#N/A</v>
      </c>
      <c r="CF2" s="23"/>
      <c r="CG2" s="24" t="e">
        <f t="shared" ref="CG2:CG45" si="7">IF(BE2&gt;0,BJ2,#N/A)</f>
        <v>#N/A</v>
      </c>
      <c r="CH2" s="23"/>
      <c r="CI2" s="24" t="e">
        <f>CE2</f>
        <v>#N/A</v>
      </c>
      <c r="CJ2" s="23"/>
      <c r="CK2" s="24" t="e">
        <f>CG2</f>
        <v>#N/A</v>
      </c>
      <c r="CM2" s="25">
        <v>0</v>
      </c>
      <c r="CN2" s="3">
        <v>0</v>
      </c>
    </row>
    <row r="3" spans="1:92" ht="20" customHeight="1" thickTop="1">
      <c r="A3" s="82"/>
      <c r="B3" s="82"/>
      <c r="C3" s="82"/>
      <c r="E3" s="48" t="s">
        <v>23</v>
      </c>
      <c r="F3" s="54" t="str">
        <f>IF(B5&gt;0,B5,"")</f>
        <v/>
      </c>
      <c r="G3" s="59"/>
      <c r="H3" s="33" t="str">
        <f t="shared" si="0"/>
        <v/>
      </c>
      <c r="I3" s="34" t="str">
        <f t="shared" si="1"/>
        <v/>
      </c>
      <c r="J3" s="32" t="str">
        <f t="shared" ref="J3:J45" si="8">IF(B14&gt;0,B14,"")</f>
        <v/>
      </c>
      <c r="K3" s="42" t="str">
        <f t="shared" ref="K3:K45" si="9">IF(BW3*BX3*BE2*BE3*(C14-1)*(-1)&gt;0,BG3,"")</f>
        <v/>
      </c>
      <c r="L3" s="35" t="str">
        <f t="shared" si="2"/>
        <v/>
      </c>
      <c r="M3" s="35" t="str">
        <f t="shared" ref="M3:M45" si="10">IF(BW3*BX3*BE2*BE3*(C14-1)*(-1)&gt;0,BI3,"")</f>
        <v/>
      </c>
      <c r="N3" s="35" t="str">
        <f t="shared" si="3"/>
        <v/>
      </c>
      <c r="O3" s="5"/>
      <c r="AZ3" s="29">
        <f t="shared" ref="AZ3:AZ45" si="11">IF(BU3=1,-0.411,-0.329)</f>
        <v>-0.32900000000000001</v>
      </c>
      <c r="BA3" s="3">
        <f>BH54</f>
        <v>166.36054200000001</v>
      </c>
      <c r="BB3" s="3">
        <f>BH55</f>
        <v>61.9</v>
      </c>
      <c r="BC3" s="29">
        <f t="shared" ref="BC3:BC45" si="12">IF(BE3&gt;79.56,-1.209,AZ3)</f>
        <v>-0.32900000000000001</v>
      </c>
      <c r="BD3" s="3" t="e">
        <f ca="1">IF(BL3&gt;79.56,-1.209,AZ3)</f>
        <v>#DIV/0!</v>
      </c>
      <c r="BE3" s="40">
        <f>IF(B79=1,B14*88.4,B14)</f>
        <v>0</v>
      </c>
      <c r="BG3" s="11" t="e">
        <f ca="1">BA3*(POWER(BL3/BB3,BD3))*(POWER(0.993,BV3))</f>
        <v>#DIV/0!</v>
      </c>
      <c r="BH3" s="11" t="e">
        <f>BA3*(POWER(BE3/BB3,BC3))*(POWER(0.993,BV3))</f>
        <v>#DIV/0!</v>
      </c>
      <c r="BI3" s="13" t="e">
        <f t="shared" ref="BI3:BI45" ca="1" si="13">((1/(24*BM3))*(BM3*BP3*1000-BO3*BR3*BQ3*24))/BN3*1000/60</f>
        <v>#DIV/0!</v>
      </c>
      <c r="BJ3" s="13" t="e">
        <f t="shared" ref="BJ3:BJ45" si="14">IF(BU3=1,(BQ3*(140-BV3))/(0.815*BE3),0.85*(BQ3*(140-BV3))/(0.815*BE3))</f>
        <v>#DIV/0!</v>
      </c>
      <c r="BK3" s="4" t="e">
        <f t="shared" ref="BK3:BK45" ca="1" si="15">693*BR3*BQ3/(60*BI3)</f>
        <v>#DIV/0!</v>
      </c>
      <c r="BL3" s="26" t="e">
        <f t="shared" ref="BL3:BL45" ca="1" si="16">BP3*1000/BI3/1.44</f>
        <v>#DIV/0!</v>
      </c>
      <c r="BM3" s="25">
        <f t="shared" ref="BM3:BM45" si="17">(A14-A13)*24</f>
        <v>0</v>
      </c>
      <c r="BN3" s="2">
        <f t="shared" ref="BN3:BN45" si="18">(BE2+BE3)/2</f>
        <v>0</v>
      </c>
      <c r="BO3" s="3">
        <f t="shared" ref="BO3:BO45" si="19">BE3-BE2</f>
        <v>0</v>
      </c>
      <c r="BP3" s="17">
        <f ca="1">BI51</f>
        <v>0</v>
      </c>
      <c r="BQ3" s="18">
        <f>B6</f>
        <v>0</v>
      </c>
      <c r="BR3" s="19">
        <f>C63</f>
        <v>0.65</v>
      </c>
      <c r="BS3" s="19">
        <f>B68</f>
        <v>4</v>
      </c>
      <c r="BT3" s="6">
        <f>B69</f>
        <v>120</v>
      </c>
      <c r="BU3" s="6">
        <f>B7</f>
        <v>0</v>
      </c>
      <c r="BV3" s="19">
        <f t="shared" si="4"/>
        <v>0</v>
      </c>
      <c r="BW3" s="3">
        <f>IF(BM3&gt;BS3,1,0)</f>
        <v>0</v>
      </c>
      <c r="BX3" s="3">
        <f>IF(BM3&lt;BT3,1,0)</f>
        <v>1</v>
      </c>
      <c r="BY3" s="21">
        <f>B5</f>
        <v>0</v>
      </c>
      <c r="CA3" s="3">
        <f t="shared" ref="CA3:CA45" si="20">IF(M3&lt;0,1,0)</f>
        <v>0</v>
      </c>
      <c r="CC3" s="22" t="e">
        <f t="shared" si="5"/>
        <v>#N/A</v>
      </c>
      <c r="CD3" s="24" t="e">
        <f t="shared" ref="CD3:CD45" si="21">IF(BW3*BX3*BE2*BE3&gt;0,BG3,#N/A)</f>
        <v>#N/A</v>
      </c>
      <c r="CE3" s="24" t="e">
        <f t="shared" si="6"/>
        <v>#N/A</v>
      </c>
      <c r="CF3" s="24" t="e">
        <f t="shared" ref="CF3:CF45" si="22">IF(BW3*BX3*BE2*BE3&gt;0,BI3,#N/A)</f>
        <v>#N/A</v>
      </c>
      <c r="CG3" s="24" t="e">
        <f t="shared" si="7"/>
        <v>#N/A</v>
      </c>
      <c r="CH3" s="24" t="e">
        <f t="shared" ref="CH3:CH45" si="23">IF(C14=1,#N/A,CD3)</f>
        <v>#N/A</v>
      </c>
      <c r="CI3" s="24" t="e">
        <f t="shared" ref="CI3:CI45" si="24">CE3</f>
        <v>#N/A</v>
      </c>
      <c r="CJ3" s="24" t="e">
        <f t="shared" ref="CJ3:CJ45" si="25">IF(C13=1,#N/A,CF3)</f>
        <v>#N/A</v>
      </c>
      <c r="CK3" s="24" t="e">
        <f t="shared" ref="CK3:CK45" si="26">CG3</f>
        <v>#N/A</v>
      </c>
      <c r="CM3" s="25" t="e">
        <f>IF(BM3&gt;0,BM3,#N/A)</f>
        <v>#N/A</v>
      </c>
      <c r="CN3" s="3" t="str">
        <f>IF(BM3&gt;0,BM3/24,"")</f>
        <v/>
      </c>
    </row>
    <row r="4" spans="1:92" ht="20" customHeight="1" thickBot="1">
      <c r="A4" s="82"/>
      <c r="B4" s="82"/>
      <c r="C4" s="82"/>
      <c r="E4" s="49"/>
      <c r="F4" s="49"/>
      <c r="G4" s="60"/>
      <c r="H4" s="33" t="str">
        <f t="shared" si="0"/>
        <v/>
      </c>
      <c r="I4" s="34" t="str">
        <f t="shared" si="1"/>
        <v/>
      </c>
      <c r="J4" s="32" t="str">
        <f t="shared" si="8"/>
        <v/>
      </c>
      <c r="K4" s="42" t="str">
        <f t="shared" si="9"/>
        <v/>
      </c>
      <c r="L4" s="35" t="str">
        <f t="shared" si="2"/>
        <v/>
      </c>
      <c r="M4" s="35" t="str">
        <f t="shared" si="10"/>
        <v/>
      </c>
      <c r="N4" s="35" t="str">
        <f t="shared" si="3"/>
        <v/>
      </c>
      <c r="O4" s="5"/>
      <c r="AZ4" s="29">
        <f t="shared" si="11"/>
        <v>-0.32900000000000001</v>
      </c>
      <c r="BA4" s="3">
        <f>BH54</f>
        <v>166.36054200000001</v>
      </c>
      <c r="BB4" s="3">
        <f>BH55</f>
        <v>61.9</v>
      </c>
      <c r="BC4" s="29">
        <f t="shared" si="12"/>
        <v>-0.32900000000000001</v>
      </c>
      <c r="BD4" s="3" t="e">
        <f t="shared" ref="BD4:BD45" ca="1" si="27">IF(BL4&gt;79.56,-1.209,AZ4)</f>
        <v>#DIV/0!</v>
      </c>
      <c r="BE4" s="40">
        <f>IF(B79=1,B15*88.4,B15)</f>
        <v>0</v>
      </c>
      <c r="BG4" s="11" t="e">
        <f t="shared" ref="BG4:BG45" ca="1" si="28">BA4*(POWER(BL4/BB4,BD4))*(POWER(0.993,BV4))</f>
        <v>#DIV/0!</v>
      </c>
      <c r="BH4" s="11" t="e">
        <f t="shared" ref="BH4:BH45" si="29">BA4*(POWER(BE4/BB4,BC4))*(POWER(0.993,BV4))</f>
        <v>#DIV/0!</v>
      </c>
      <c r="BI4" s="13" t="e">
        <f t="shared" ca="1" si="13"/>
        <v>#DIV/0!</v>
      </c>
      <c r="BJ4" s="13" t="e">
        <f t="shared" si="14"/>
        <v>#DIV/0!</v>
      </c>
      <c r="BK4" s="4" t="e">
        <f t="shared" ca="1" si="15"/>
        <v>#DIV/0!</v>
      </c>
      <c r="BL4" s="26" t="e">
        <f t="shared" ca="1" si="16"/>
        <v>#DIV/0!</v>
      </c>
      <c r="BM4" s="25">
        <f t="shared" si="17"/>
        <v>0</v>
      </c>
      <c r="BN4" s="2">
        <f t="shared" si="18"/>
        <v>0</v>
      </c>
      <c r="BO4" s="3">
        <f t="shared" si="19"/>
        <v>0</v>
      </c>
      <c r="BP4" s="17">
        <f ca="1">BI51</f>
        <v>0</v>
      </c>
      <c r="BQ4" s="18">
        <f>B6</f>
        <v>0</v>
      </c>
      <c r="BR4" s="19">
        <f>C63</f>
        <v>0.65</v>
      </c>
      <c r="BS4" s="19">
        <f>B68</f>
        <v>4</v>
      </c>
      <c r="BT4" s="6">
        <f>B69</f>
        <v>120</v>
      </c>
      <c r="BU4" s="6">
        <f>B7</f>
        <v>0</v>
      </c>
      <c r="BV4" s="19">
        <f t="shared" si="4"/>
        <v>0</v>
      </c>
      <c r="BW4" s="3">
        <f t="shared" ref="BW4:BW45" si="30">IF(BM4&gt;BS4,1,0)</f>
        <v>0</v>
      </c>
      <c r="BX4" s="3">
        <f t="shared" ref="BX4:BX45" si="31">IF(BM4&lt;BT4,1,0)</f>
        <v>1</v>
      </c>
      <c r="BY4" s="21">
        <f>B5</f>
        <v>0</v>
      </c>
      <c r="CA4" s="3">
        <f t="shared" si="20"/>
        <v>0</v>
      </c>
      <c r="CC4" s="22" t="e">
        <f t="shared" si="5"/>
        <v>#N/A</v>
      </c>
      <c r="CD4" s="24" t="e">
        <f t="shared" si="21"/>
        <v>#N/A</v>
      </c>
      <c r="CE4" s="24" t="e">
        <f t="shared" si="6"/>
        <v>#N/A</v>
      </c>
      <c r="CF4" s="24" t="e">
        <f t="shared" si="22"/>
        <v>#N/A</v>
      </c>
      <c r="CG4" s="24" t="e">
        <f t="shared" si="7"/>
        <v>#N/A</v>
      </c>
      <c r="CH4" s="24" t="e">
        <f t="shared" si="23"/>
        <v>#N/A</v>
      </c>
      <c r="CI4" s="24" t="e">
        <f t="shared" si="24"/>
        <v>#N/A</v>
      </c>
      <c r="CJ4" s="24" t="e">
        <f t="shared" si="25"/>
        <v>#N/A</v>
      </c>
      <c r="CK4" s="24" t="e">
        <f t="shared" si="26"/>
        <v>#N/A</v>
      </c>
      <c r="CM4" s="25" t="e">
        <f>IF(BM3*BM4&gt;0,BM4+CM3,#N/A)</f>
        <v>#N/A</v>
      </c>
      <c r="CN4" s="3" t="str">
        <f>IF(BM3*BM4&gt;0,BM4/24+CN3,"")</f>
        <v/>
      </c>
    </row>
    <row r="5" spans="1:92" ht="20" customHeight="1" thickTop="1">
      <c r="A5" s="83" t="s">
        <v>22</v>
      </c>
      <c r="B5" s="66"/>
      <c r="C5" s="83"/>
      <c r="E5" s="47"/>
      <c r="F5" s="54"/>
      <c r="G5" s="60"/>
      <c r="H5" s="33" t="str">
        <f t="shared" si="0"/>
        <v/>
      </c>
      <c r="I5" s="34" t="str">
        <f t="shared" si="1"/>
        <v/>
      </c>
      <c r="J5" s="32" t="str">
        <f t="shared" si="8"/>
        <v/>
      </c>
      <c r="K5" s="42" t="str">
        <f t="shared" si="9"/>
        <v/>
      </c>
      <c r="L5" s="35" t="str">
        <f t="shared" si="2"/>
        <v/>
      </c>
      <c r="M5" s="35" t="str">
        <f t="shared" si="10"/>
        <v/>
      </c>
      <c r="N5" s="35" t="str">
        <f t="shared" si="3"/>
        <v/>
      </c>
      <c r="O5" s="5"/>
      <c r="AZ5" s="29">
        <f t="shared" si="11"/>
        <v>-0.32900000000000001</v>
      </c>
      <c r="BA5" s="3">
        <f>BH54</f>
        <v>166.36054200000001</v>
      </c>
      <c r="BB5" s="3">
        <f>BH55</f>
        <v>61.9</v>
      </c>
      <c r="BC5" s="29">
        <f t="shared" si="12"/>
        <v>-0.32900000000000001</v>
      </c>
      <c r="BD5" s="3" t="e">
        <f t="shared" ca="1" si="27"/>
        <v>#DIV/0!</v>
      </c>
      <c r="BE5" s="40">
        <f>IF(B79=1,B16*88.4,B16)</f>
        <v>0</v>
      </c>
      <c r="BG5" s="11" t="e">
        <f t="shared" ca="1" si="28"/>
        <v>#DIV/0!</v>
      </c>
      <c r="BH5" s="11" t="e">
        <f t="shared" si="29"/>
        <v>#DIV/0!</v>
      </c>
      <c r="BI5" s="13" t="e">
        <f t="shared" ca="1" si="13"/>
        <v>#DIV/0!</v>
      </c>
      <c r="BJ5" s="13" t="e">
        <f t="shared" si="14"/>
        <v>#DIV/0!</v>
      </c>
      <c r="BK5" s="4" t="e">
        <f t="shared" ca="1" si="15"/>
        <v>#DIV/0!</v>
      </c>
      <c r="BL5" s="26" t="e">
        <f t="shared" ca="1" si="16"/>
        <v>#DIV/0!</v>
      </c>
      <c r="BM5" s="25">
        <f t="shared" si="17"/>
        <v>0</v>
      </c>
      <c r="BN5" s="2">
        <f t="shared" si="18"/>
        <v>0</v>
      </c>
      <c r="BO5" s="3">
        <f t="shared" si="19"/>
        <v>0</v>
      </c>
      <c r="BP5" s="17">
        <f ca="1">BI51</f>
        <v>0</v>
      </c>
      <c r="BQ5" s="18">
        <f>B6</f>
        <v>0</v>
      </c>
      <c r="BR5" s="19">
        <f>C63</f>
        <v>0.65</v>
      </c>
      <c r="BS5" s="19">
        <f>B68</f>
        <v>4</v>
      </c>
      <c r="BT5" s="6">
        <f>B69</f>
        <v>120</v>
      </c>
      <c r="BU5" s="6">
        <f>B7</f>
        <v>0</v>
      </c>
      <c r="BV5" s="19">
        <f t="shared" si="4"/>
        <v>0</v>
      </c>
      <c r="BW5" s="3">
        <f t="shared" si="30"/>
        <v>0</v>
      </c>
      <c r="BX5" s="3">
        <f t="shared" si="31"/>
        <v>1</v>
      </c>
      <c r="BY5" s="21">
        <f>B5</f>
        <v>0</v>
      </c>
      <c r="CA5" s="3">
        <f t="shared" si="20"/>
        <v>0</v>
      </c>
      <c r="CC5" s="22" t="e">
        <f t="shared" si="5"/>
        <v>#N/A</v>
      </c>
      <c r="CD5" s="24" t="e">
        <f t="shared" si="21"/>
        <v>#N/A</v>
      </c>
      <c r="CE5" s="24" t="e">
        <f t="shared" si="6"/>
        <v>#N/A</v>
      </c>
      <c r="CF5" s="24" t="e">
        <f t="shared" si="22"/>
        <v>#N/A</v>
      </c>
      <c r="CG5" s="24" t="e">
        <f t="shared" si="7"/>
        <v>#N/A</v>
      </c>
      <c r="CH5" s="24" t="e">
        <f t="shared" si="23"/>
        <v>#N/A</v>
      </c>
      <c r="CI5" s="24" t="e">
        <f t="shared" si="24"/>
        <v>#N/A</v>
      </c>
      <c r="CJ5" s="24" t="e">
        <f t="shared" si="25"/>
        <v>#N/A</v>
      </c>
      <c r="CK5" s="24" t="e">
        <f t="shared" si="26"/>
        <v>#N/A</v>
      </c>
      <c r="CM5" s="25" t="e">
        <f t="shared" ref="CM5:CM45" si="32">IF(BM4*BM5&gt;0,BM5+CM4,#N/A)</f>
        <v>#N/A</v>
      </c>
      <c r="CN5" s="3" t="str">
        <f t="shared" ref="CN5:CN45" si="33">IF(BM4*BM5&gt;0,BM5/24+CN4,"")</f>
        <v/>
      </c>
    </row>
    <row r="6" spans="1:92" ht="20" customHeight="1">
      <c r="A6" s="83" t="s">
        <v>40</v>
      </c>
      <c r="B6" s="67"/>
      <c r="C6" s="83" t="s">
        <v>3</v>
      </c>
      <c r="E6" s="47"/>
      <c r="F6" s="47"/>
      <c r="G6" s="45"/>
      <c r="H6" s="33" t="str">
        <f t="shared" si="0"/>
        <v/>
      </c>
      <c r="I6" s="34" t="str">
        <f t="shared" si="1"/>
        <v/>
      </c>
      <c r="J6" s="32" t="str">
        <f t="shared" si="8"/>
        <v/>
      </c>
      <c r="K6" s="42" t="str">
        <f t="shared" si="9"/>
        <v/>
      </c>
      <c r="L6" s="35" t="str">
        <f t="shared" si="2"/>
        <v/>
      </c>
      <c r="M6" s="35" t="str">
        <f t="shared" si="10"/>
        <v/>
      </c>
      <c r="N6" s="35" t="str">
        <f t="shared" si="3"/>
        <v/>
      </c>
      <c r="O6" s="5"/>
      <c r="AZ6" s="29">
        <f t="shared" si="11"/>
        <v>-0.32900000000000001</v>
      </c>
      <c r="BA6" s="3">
        <f>BH54</f>
        <v>166.36054200000001</v>
      </c>
      <c r="BB6" s="3">
        <f>BH55</f>
        <v>61.9</v>
      </c>
      <c r="BC6" s="29">
        <f t="shared" si="12"/>
        <v>-0.32900000000000001</v>
      </c>
      <c r="BD6" s="3" t="e">
        <f t="shared" ca="1" si="27"/>
        <v>#DIV/0!</v>
      </c>
      <c r="BE6" s="40">
        <f>IF(B79=1,B17*88.4,B17)</f>
        <v>0</v>
      </c>
      <c r="BG6" s="11" t="e">
        <f t="shared" ca="1" si="28"/>
        <v>#DIV/0!</v>
      </c>
      <c r="BH6" s="11" t="e">
        <f t="shared" si="29"/>
        <v>#DIV/0!</v>
      </c>
      <c r="BI6" s="13" t="e">
        <f t="shared" ca="1" si="13"/>
        <v>#DIV/0!</v>
      </c>
      <c r="BJ6" s="13" t="e">
        <f t="shared" si="14"/>
        <v>#DIV/0!</v>
      </c>
      <c r="BK6" s="4" t="e">
        <f t="shared" ca="1" si="15"/>
        <v>#DIV/0!</v>
      </c>
      <c r="BL6" s="26" t="e">
        <f t="shared" ca="1" si="16"/>
        <v>#DIV/0!</v>
      </c>
      <c r="BM6" s="25">
        <f t="shared" si="17"/>
        <v>0</v>
      </c>
      <c r="BN6" s="2">
        <f t="shared" si="18"/>
        <v>0</v>
      </c>
      <c r="BO6" s="3">
        <f t="shared" si="19"/>
        <v>0</v>
      </c>
      <c r="BP6" s="17">
        <f ca="1">BI51</f>
        <v>0</v>
      </c>
      <c r="BQ6" s="18">
        <f>B6</f>
        <v>0</v>
      </c>
      <c r="BR6" s="19">
        <f>C63</f>
        <v>0.65</v>
      </c>
      <c r="BS6" s="19">
        <f>B68</f>
        <v>4</v>
      </c>
      <c r="BT6" s="6">
        <f>B69</f>
        <v>120</v>
      </c>
      <c r="BU6" s="6">
        <f>B7</f>
        <v>0</v>
      </c>
      <c r="BV6" s="19">
        <f t="shared" si="4"/>
        <v>0</v>
      </c>
      <c r="BW6" s="3">
        <f t="shared" si="30"/>
        <v>0</v>
      </c>
      <c r="BX6" s="3">
        <f t="shared" si="31"/>
        <v>1</v>
      </c>
      <c r="BY6" s="21">
        <f>B5</f>
        <v>0</v>
      </c>
      <c r="CA6" s="3">
        <f t="shared" si="20"/>
        <v>0</v>
      </c>
      <c r="CC6" s="22" t="e">
        <f t="shared" si="5"/>
        <v>#N/A</v>
      </c>
      <c r="CD6" s="24" t="e">
        <f t="shared" si="21"/>
        <v>#N/A</v>
      </c>
      <c r="CE6" s="24" t="e">
        <f t="shared" si="6"/>
        <v>#N/A</v>
      </c>
      <c r="CF6" s="24" t="e">
        <f t="shared" si="22"/>
        <v>#N/A</v>
      </c>
      <c r="CG6" s="24" t="e">
        <f t="shared" si="7"/>
        <v>#N/A</v>
      </c>
      <c r="CH6" s="24" t="e">
        <f t="shared" si="23"/>
        <v>#N/A</v>
      </c>
      <c r="CI6" s="24" t="e">
        <f t="shared" si="24"/>
        <v>#N/A</v>
      </c>
      <c r="CJ6" s="24" t="e">
        <f t="shared" si="25"/>
        <v>#N/A</v>
      </c>
      <c r="CK6" s="24" t="e">
        <f t="shared" si="26"/>
        <v>#N/A</v>
      </c>
      <c r="CM6" s="25" t="e">
        <f t="shared" si="32"/>
        <v>#N/A</v>
      </c>
      <c r="CN6" s="3" t="str">
        <f t="shared" si="33"/>
        <v/>
      </c>
    </row>
    <row r="7" spans="1:92" ht="20" customHeight="1">
      <c r="A7" s="83" t="s">
        <v>74</v>
      </c>
      <c r="B7" s="67"/>
      <c r="C7" s="83" t="s">
        <v>81</v>
      </c>
      <c r="E7" s="47" t="s">
        <v>74</v>
      </c>
      <c r="F7" s="47" t="str">
        <f>IF(B7=1,"male","female")</f>
        <v>female</v>
      </c>
      <c r="G7" s="45"/>
      <c r="H7" s="33" t="str">
        <f t="shared" si="0"/>
        <v/>
      </c>
      <c r="I7" s="34" t="str">
        <f t="shared" si="1"/>
        <v/>
      </c>
      <c r="J7" s="32" t="str">
        <f t="shared" si="8"/>
        <v/>
      </c>
      <c r="K7" s="42" t="str">
        <f t="shared" si="9"/>
        <v/>
      </c>
      <c r="L7" s="35" t="str">
        <f t="shared" si="2"/>
        <v/>
      </c>
      <c r="M7" s="35" t="str">
        <f t="shared" si="10"/>
        <v/>
      </c>
      <c r="N7" s="35" t="str">
        <f t="shared" si="3"/>
        <v/>
      </c>
      <c r="O7" s="5"/>
      <c r="AZ7" s="29">
        <f t="shared" si="11"/>
        <v>-0.32900000000000001</v>
      </c>
      <c r="BA7" s="3">
        <f>BH54</f>
        <v>166.36054200000001</v>
      </c>
      <c r="BB7" s="3">
        <f>BH55</f>
        <v>61.9</v>
      </c>
      <c r="BC7" s="29">
        <f t="shared" si="12"/>
        <v>-0.32900000000000001</v>
      </c>
      <c r="BD7" s="3" t="e">
        <f t="shared" ca="1" si="27"/>
        <v>#DIV/0!</v>
      </c>
      <c r="BE7" s="40">
        <f>IF(B79=1,B18*88.4,B18)</f>
        <v>0</v>
      </c>
      <c r="BG7" s="11" t="e">
        <f t="shared" ca="1" si="28"/>
        <v>#DIV/0!</v>
      </c>
      <c r="BH7" s="11" t="e">
        <f t="shared" si="29"/>
        <v>#DIV/0!</v>
      </c>
      <c r="BI7" s="13" t="e">
        <f t="shared" ca="1" si="13"/>
        <v>#DIV/0!</v>
      </c>
      <c r="BJ7" s="13" t="e">
        <f t="shared" si="14"/>
        <v>#DIV/0!</v>
      </c>
      <c r="BK7" s="4" t="e">
        <f t="shared" ca="1" si="15"/>
        <v>#DIV/0!</v>
      </c>
      <c r="BL7" s="26" t="e">
        <f t="shared" ca="1" si="16"/>
        <v>#DIV/0!</v>
      </c>
      <c r="BM7" s="25">
        <f t="shared" si="17"/>
        <v>0</v>
      </c>
      <c r="BN7" s="2">
        <f t="shared" si="18"/>
        <v>0</v>
      </c>
      <c r="BO7" s="3">
        <f t="shared" si="19"/>
        <v>0</v>
      </c>
      <c r="BP7" s="17">
        <f ca="1">BI51</f>
        <v>0</v>
      </c>
      <c r="BQ7" s="18">
        <f>B6</f>
        <v>0</v>
      </c>
      <c r="BR7" s="19">
        <f>C63</f>
        <v>0.65</v>
      </c>
      <c r="BS7" s="19">
        <f>B68</f>
        <v>4</v>
      </c>
      <c r="BT7" s="6">
        <f>B69</f>
        <v>120</v>
      </c>
      <c r="BU7" s="6">
        <f>B7</f>
        <v>0</v>
      </c>
      <c r="BV7" s="19">
        <f t="shared" si="4"/>
        <v>0</v>
      </c>
      <c r="BW7" s="3">
        <f t="shared" si="30"/>
        <v>0</v>
      </c>
      <c r="BX7" s="3">
        <f t="shared" si="31"/>
        <v>1</v>
      </c>
      <c r="BY7" s="21">
        <f>B5</f>
        <v>0</v>
      </c>
      <c r="CA7" s="3">
        <f t="shared" si="20"/>
        <v>0</v>
      </c>
      <c r="CC7" s="22" t="e">
        <f t="shared" si="5"/>
        <v>#N/A</v>
      </c>
      <c r="CD7" s="24" t="e">
        <f t="shared" si="21"/>
        <v>#N/A</v>
      </c>
      <c r="CE7" s="24" t="e">
        <f t="shared" si="6"/>
        <v>#N/A</v>
      </c>
      <c r="CF7" s="24" t="e">
        <f t="shared" si="22"/>
        <v>#N/A</v>
      </c>
      <c r="CG7" s="24" t="e">
        <f t="shared" si="7"/>
        <v>#N/A</v>
      </c>
      <c r="CH7" s="24" t="e">
        <f t="shared" si="23"/>
        <v>#N/A</v>
      </c>
      <c r="CI7" s="24" t="e">
        <f t="shared" si="24"/>
        <v>#N/A</v>
      </c>
      <c r="CJ7" s="24" t="e">
        <f t="shared" si="25"/>
        <v>#N/A</v>
      </c>
      <c r="CK7" s="24" t="e">
        <f t="shared" si="26"/>
        <v>#N/A</v>
      </c>
      <c r="CM7" s="25" t="e">
        <f t="shared" si="32"/>
        <v>#N/A</v>
      </c>
      <c r="CN7" s="3" t="str">
        <f t="shared" si="33"/>
        <v/>
      </c>
    </row>
    <row r="8" spans="1:92" ht="20" customHeight="1" thickBot="1">
      <c r="A8" s="85" t="s">
        <v>46</v>
      </c>
      <c r="B8" s="68"/>
      <c r="C8" s="85" t="s">
        <v>80</v>
      </c>
      <c r="E8" s="47" t="s">
        <v>46</v>
      </c>
      <c r="F8" s="47" t="str">
        <f>IF(B8=1,"other","black")</f>
        <v>black</v>
      </c>
      <c r="G8" s="46"/>
      <c r="H8" s="33" t="str">
        <f t="shared" si="0"/>
        <v/>
      </c>
      <c r="I8" s="34" t="str">
        <f t="shared" si="1"/>
        <v/>
      </c>
      <c r="J8" s="32" t="str">
        <f t="shared" si="8"/>
        <v/>
      </c>
      <c r="K8" s="42" t="str">
        <f t="shared" si="9"/>
        <v/>
      </c>
      <c r="L8" s="35" t="str">
        <f t="shared" si="2"/>
        <v/>
      </c>
      <c r="M8" s="35" t="str">
        <f t="shared" si="10"/>
        <v/>
      </c>
      <c r="N8" s="35" t="str">
        <f t="shared" si="3"/>
        <v/>
      </c>
      <c r="O8" s="5"/>
      <c r="AZ8" s="29">
        <f t="shared" si="11"/>
        <v>-0.32900000000000001</v>
      </c>
      <c r="BA8" s="3">
        <f>BH54</f>
        <v>166.36054200000001</v>
      </c>
      <c r="BB8" s="3">
        <f>BH55</f>
        <v>61.9</v>
      </c>
      <c r="BC8" s="29">
        <f t="shared" si="12"/>
        <v>-0.32900000000000001</v>
      </c>
      <c r="BD8" s="3" t="e">
        <f t="shared" ca="1" si="27"/>
        <v>#DIV/0!</v>
      </c>
      <c r="BE8" s="40">
        <f>IF(B79=1,B19*88.4,B19)</f>
        <v>0</v>
      </c>
      <c r="BG8" s="11" t="e">
        <f t="shared" ca="1" si="28"/>
        <v>#DIV/0!</v>
      </c>
      <c r="BH8" s="11" t="e">
        <f t="shared" si="29"/>
        <v>#DIV/0!</v>
      </c>
      <c r="BI8" s="13" t="e">
        <f t="shared" ca="1" si="13"/>
        <v>#DIV/0!</v>
      </c>
      <c r="BJ8" s="13" t="e">
        <f t="shared" si="14"/>
        <v>#DIV/0!</v>
      </c>
      <c r="BK8" s="4" t="e">
        <f t="shared" ca="1" si="15"/>
        <v>#DIV/0!</v>
      </c>
      <c r="BL8" s="26" t="e">
        <f t="shared" ca="1" si="16"/>
        <v>#DIV/0!</v>
      </c>
      <c r="BM8" s="25">
        <f t="shared" si="17"/>
        <v>0</v>
      </c>
      <c r="BN8" s="2">
        <f t="shared" si="18"/>
        <v>0</v>
      </c>
      <c r="BO8" s="3">
        <f t="shared" si="19"/>
        <v>0</v>
      </c>
      <c r="BP8" s="17">
        <f ca="1">BI51</f>
        <v>0</v>
      </c>
      <c r="BQ8" s="18">
        <f>B6</f>
        <v>0</v>
      </c>
      <c r="BR8" s="19">
        <f>C63</f>
        <v>0.65</v>
      </c>
      <c r="BS8" s="19">
        <f>B68</f>
        <v>4</v>
      </c>
      <c r="BT8" s="6">
        <f>B69</f>
        <v>120</v>
      </c>
      <c r="BU8" s="6">
        <f>B7</f>
        <v>0</v>
      </c>
      <c r="BV8" s="19">
        <f t="shared" si="4"/>
        <v>0</v>
      </c>
      <c r="BW8" s="3">
        <f t="shared" si="30"/>
        <v>0</v>
      </c>
      <c r="BX8" s="3">
        <f t="shared" si="31"/>
        <v>1</v>
      </c>
      <c r="BY8" s="21">
        <f>B5</f>
        <v>0</v>
      </c>
      <c r="CA8" s="3">
        <f t="shared" si="20"/>
        <v>0</v>
      </c>
      <c r="CC8" s="22" t="e">
        <f t="shared" si="5"/>
        <v>#N/A</v>
      </c>
      <c r="CD8" s="24" t="e">
        <f t="shared" si="21"/>
        <v>#N/A</v>
      </c>
      <c r="CE8" s="24" t="e">
        <f t="shared" si="6"/>
        <v>#N/A</v>
      </c>
      <c r="CF8" s="24" t="e">
        <f t="shared" si="22"/>
        <v>#N/A</v>
      </c>
      <c r="CG8" s="24" t="e">
        <f t="shared" si="7"/>
        <v>#N/A</v>
      </c>
      <c r="CH8" s="24" t="e">
        <f t="shared" si="23"/>
        <v>#N/A</v>
      </c>
      <c r="CI8" s="24" t="e">
        <f t="shared" si="24"/>
        <v>#N/A</v>
      </c>
      <c r="CJ8" s="24" t="e">
        <f t="shared" si="25"/>
        <v>#N/A</v>
      </c>
      <c r="CK8" s="24" t="e">
        <f t="shared" si="26"/>
        <v>#N/A</v>
      </c>
      <c r="CM8" s="25" t="e">
        <f t="shared" si="32"/>
        <v>#N/A</v>
      </c>
      <c r="CN8" s="3" t="str">
        <f t="shared" si="33"/>
        <v/>
      </c>
    </row>
    <row r="9" spans="1:92" ht="20" customHeight="1" thickTop="1" thickBot="1">
      <c r="A9" s="82"/>
      <c r="B9" s="82"/>
      <c r="C9" s="82"/>
      <c r="E9" s="49"/>
      <c r="F9" s="49"/>
      <c r="G9" s="5"/>
      <c r="H9" s="33" t="str">
        <f t="shared" si="0"/>
        <v/>
      </c>
      <c r="I9" s="34" t="str">
        <f t="shared" si="1"/>
        <v/>
      </c>
      <c r="J9" s="32" t="str">
        <f t="shared" si="8"/>
        <v/>
      </c>
      <c r="K9" s="42" t="str">
        <f t="shared" si="9"/>
        <v/>
      </c>
      <c r="L9" s="35" t="str">
        <f t="shared" si="2"/>
        <v/>
      </c>
      <c r="M9" s="35" t="str">
        <f t="shared" si="10"/>
        <v/>
      </c>
      <c r="N9" s="35" t="str">
        <f t="shared" si="3"/>
        <v/>
      </c>
      <c r="O9" s="5"/>
      <c r="AZ9" s="29">
        <f t="shared" si="11"/>
        <v>-0.32900000000000001</v>
      </c>
      <c r="BA9" s="3">
        <f>BH54</f>
        <v>166.36054200000001</v>
      </c>
      <c r="BB9" s="3">
        <f>BH55</f>
        <v>61.9</v>
      </c>
      <c r="BC9" s="29">
        <f t="shared" si="12"/>
        <v>-0.32900000000000001</v>
      </c>
      <c r="BD9" s="3" t="e">
        <f t="shared" ca="1" si="27"/>
        <v>#DIV/0!</v>
      </c>
      <c r="BE9" s="40">
        <f>IF(B79=1,B20*88.4,B20)</f>
        <v>0</v>
      </c>
      <c r="BG9" s="11" t="e">
        <f t="shared" ca="1" si="28"/>
        <v>#DIV/0!</v>
      </c>
      <c r="BH9" s="11" t="e">
        <f t="shared" si="29"/>
        <v>#DIV/0!</v>
      </c>
      <c r="BI9" s="13" t="e">
        <f t="shared" ca="1" si="13"/>
        <v>#DIV/0!</v>
      </c>
      <c r="BJ9" s="13" t="e">
        <f t="shared" si="14"/>
        <v>#DIV/0!</v>
      </c>
      <c r="BK9" s="4" t="e">
        <f t="shared" ca="1" si="15"/>
        <v>#DIV/0!</v>
      </c>
      <c r="BL9" s="26" t="e">
        <f t="shared" ca="1" si="16"/>
        <v>#DIV/0!</v>
      </c>
      <c r="BM9" s="25">
        <f t="shared" si="17"/>
        <v>0</v>
      </c>
      <c r="BN9" s="2">
        <f t="shared" si="18"/>
        <v>0</v>
      </c>
      <c r="BO9" s="3">
        <f t="shared" si="19"/>
        <v>0</v>
      </c>
      <c r="BP9" s="17">
        <f ca="1">BI51</f>
        <v>0</v>
      </c>
      <c r="BQ9" s="18">
        <f>B6</f>
        <v>0</v>
      </c>
      <c r="BR9" s="19">
        <f>C63</f>
        <v>0.65</v>
      </c>
      <c r="BS9" s="19">
        <f>B68</f>
        <v>4</v>
      </c>
      <c r="BT9" s="6">
        <f>B69</f>
        <v>120</v>
      </c>
      <c r="BU9" s="6">
        <f>B7</f>
        <v>0</v>
      </c>
      <c r="BV9" s="19">
        <f t="shared" si="4"/>
        <v>0</v>
      </c>
      <c r="BW9" s="3">
        <f t="shared" si="30"/>
        <v>0</v>
      </c>
      <c r="BX9" s="3">
        <f t="shared" si="31"/>
        <v>1</v>
      </c>
      <c r="BY9" s="21">
        <f>B5</f>
        <v>0</v>
      </c>
      <c r="CA9" s="3">
        <f t="shared" si="20"/>
        <v>0</v>
      </c>
      <c r="CC9" s="22" t="e">
        <f t="shared" si="5"/>
        <v>#N/A</v>
      </c>
      <c r="CD9" s="24" t="e">
        <f t="shared" si="21"/>
        <v>#N/A</v>
      </c>
      <c r="CE9" s="24" t="e">
        <f t="shared" si="6"/>
        <v>#N/A</v>
      </c>
      <c r="CF9" s="24" t="e">
        <f t="shared" si="22"/>
        <v>#N/A</v>
      </c>
      <c r="CG9" s="24" t="e">
        <f t="shared" si="7"/>
        <v>#N/A</v>
      </c>
      <c r="CH9" s="24" t="e">
        <f t="shared" si="23"/>
        <v>#N/A</v>
      </c>
      <c r="CI9" s="24" t="e">
        <f t="shared" si="24"/>
        <v>#N/A</v>
      </c>
      <c r="CJ9" s="24" t="e">
        <f t="shared" si="25"/>
        <v>#N/A</v>
      </c>
      <c r="CK9" s="24" t="e">
        <f t="shared" si="26"/>
        <v>#N/A</v>
      </c>
      <c r="CM9" s="25" t="e">
        <f t="shared" si="32"/>
        <v>#N/A</v>
      </c>
      <c r="CN9" s="3" t="str">
        <f t="shared" si="33"/>
        <v/>
      </c>
    </row>
    <row r="10" spans="1:92" ht="20" customHeight="1" thickTop="1" thickBot="1">
      <c r="A10" s="86" t="s">
        <v>33</v>
      </c>
      <c r="B10" s="69"/>
      <c r="C10" s="85" t="s">
        <v>29</v>
      </c>
      <c r="E10" s="50" t="s">
        <v>40</v>
      </c>
      <c r="F10" s="55">
        <f>B6</f>
        <v>0</v>
      </c>
      <c r="G10" s="46" t="s">
        <v>3</v>
      </c>
      <c r="H10" s="33" t="str">
        <f t="shared" si="0"/>
        <v/>
      </c>
      <c r="I10" s="34" t="str">
        <f t="shared" si="1"/>
        <v/>
      </c>
      <c r="J10" s="32" t="str">
        <f t="shared" si="8"/>
        <v/>
      </c>
      <c r="K10" s="42" t="str">
        <f t="shared" si="9"/>
        <v/>
      </c>
      <c r="L10" s="35" t="str">
        <f t="shared" si="2"/>
        <v/>
      </c>
      <c r="M10" s="35" t="str">
        <f t="shared" si="10"/>
        <v/>
      </c>
      <c r="N10" s="35" t="str">
        <f t="shared" si="3"/>
        <v/>
      </c>
      <c r="O10" s="5"/>
      <c r="AZ10" s="29">
        <f t="shared" si="11"/>
        <v>-0.32900000000000001</v>
      </c>
      <c r="BA10" s="3">
        <f>BH54</f>
        <v>166.36054200000001</v>
      </c>
      <c r="BB10" s="3">
        <f>BH55</f>
        <v>61.9</v>
      </c>
      <c r="BC10" s="29">
        <f t="shared" si="12"/>
        <v>-0.32900000000000001</v>
      </c>
      <c r="BD10" s="3" t="e">
        <f t="shared" ca="1" si="27"/>
        <v>#DIV/0!</v>
      </c>
      <c r="BE10" s="40">
        <f>IF(B79=1,B21*88.4,B21)</f>
        <v>0</v>
      </c>
      <c r="BG10" s="11" t="e">
        <f t="shared" ca="1" si="28"/>
        <v>#DIV/0!</v>
      </c>
      <c r="BH10" s="11" t="e">
        <f t="shared" si="29"/>
        <v>#DIV/0!</v>
      </c>
      <c r="BI10" s="13" t="e">
        <f t="shared" ca="1" si="13"/>
        <v>#DIV/0!</v>
      </c>
      <c r="BJ10" s="13" t="e">
        <f t="shared" si="14"/>
        <v>#DIV/0!</v>
      </c>
      <c r="BK10" s="4" t="e">
        <f t="shared" ca="1" si="15"/>
        <v>#DIV/0!</v>
      </c>
      <c r="BL10" s="26" t="e">
        <f t="shared" ca="1" si="16"/>
        <v>#DIV/0!</v>
      </c>
      <c r="BM10" s="25">
        <f t="shared" si="17"/>
        <v>0</v>
      </c>
      <c r="BN10" s="2">
        <f t="shared" si="18"/>
        <v>0</v>
      </c>
      <c r="BO10" s="3">
        <f t="shared" si="19"/>
        <v>0</v>
      </c>
      <c r="BP10" s="17">
        <f ca="1">BI51</f>
        <v>0</v>
      </c>
      <c r="BQ10" s="18">
        <f>B6</f>
        <v>0</v>
      </c>
      <c r="BR10" s="19">
        <f>C63</f>
        <v>0.65</v>
      </c>
      <c r="BS10" s="19">
        <f>B68</f>
        <v>4</v>
      </c>
      <c r="BT10" s="6">
        <f>B69</f>
        <v>120</v>
      </c>
      <c r="BU10" s="6">
        <f>B7</f>
        <v>0</v>
      </c>
      <c r="BV10" s="19">
        <f t="shared" si="4"/>
        <v>0</v>
      </c>
      <c r="BW10" s="3">
        <f t="shared" si="30"/>
        <v>0</v>
      </c>
      <c r="BX10" s="3">
        <f t="shared" si="31"/>
        <v>1</v>
      </c>
      <c r="BY10" s="21">
        <f>B5</f>
        <v>0</v>
      </c>
      <c r="CA10" s="3">
        <f t="shared" si="20"/>
        <v>0</v>
      </c>
      <c r="CC10" s="22" t="e">
        <f t="shared" si="5"/>
        <v>#N/A</v>
      </c>
      <c r="CD10" s="24" t="e">
        <f t="shared" si="21"/>
        <v>#N/A</v>
      </c>
      <c r="CE10" s="24" t="e">
        <f t="shared" si="6"/>
        <v>#N/A</v>
      </c>
      <c r="CF10" s="24" t="e">
        <f t="shared" si="22"/>
        <v>#N/A</v>
      </c>
      <c r="CG10" s="24" t="e">
        <f t="shared" si="7"/>
        <v>#N/A</v>
      </c>
      <c r="CH10" s="24" t="e">
        <f t="shared" si="23"/>
        <v>#N/A</v>
      </c>
      <c r="CI10" s="24" t="e">
        <f t="shared" si="24"/>
        <v>#N/A</v>
      </c>
      <c r="CJ10" s="24" t="e">
        <f t="shared" si="25"/>
        <v>#N/A</v>
      </c>
      <c r="CK10" s="24" t="e">
        <f t="shared" si="26"/>
        <v>#N/A</v>
      </c>
      <c r="CM10" s="25" t="e">
        <f t="shared" si="32"/>
        <v>#N/A</v>
      </c>
      <c r="CN10" s="3" t="str">
        <f t="shared" si="33"/>
        <v/>
      </c>
    </row>
    <row r="11" spans="1:92" ht="20" customHeight="1" thickTop="1">
      <c r="A11" s="82"/>
      <c r="B11" s="82"/>
      <c r="C11" s="82"/>
      <c r="E11" s="50" t="s">
        <v>49</v>
      </c>
      <c r="F11" s="55" t="str">
        <f>IF(B72&gt;0,B73,"")</f>
        <v/>
      </c>
      <c r="G11" s="46" t="s">
        <v>3</v>
      </c>
      <c r="H11" s="33" t="str">
        <f t="shared" si="0"/>
        <v/>
      </c>
      <c r="I11" s="34" t="str">
        <f t="shared" si="1"/>
        <v/>
      </c>
      <c r="J11" s="32" t="str">
        <f t="shared" si="8"/>
        <v/>
      </c>
      <c r="K11" s="42" t="str">
        <f t="shared" si="9"/>
        <v/>
      </c>
      <c r="L11" s="35" t="str">
        <f t="shared" si="2"/>
        <v/>
      </c>
      <c r="M11" s="35" t="str">
        <f t="shared" si="10"/>
        <v/>
      </c>
      <c r="N11" s="35" t="str">
        <f t="shared" si="3"/>
        <v/>
      </c>
      <c r="O11" s="5"/>
      <c r="AZ11" s="29">
        <f t="shared" si="11"/>
        <v>-0.32900000000000001</v>
      </c>
      <c r="BA11" s="3">
        <f>BH54</f>
        <v>166.36054200000001</v>
      </c>
      <c r="BB11" s="3">
        <f>BH55</f>
        <v>61.9</v>
      </c>
      <c r="BC11" s="29">
        <f t="shared" si="12"/>
        <v>-0.32900000000000001</v>
      </c>
      <c r="BD11" s="3" t="e">
        <f t="shared" ca="1" si="27"/>
        <v>#DIV/0!</v>
      </c>
      <c r="BE11" s="40">
        <f>IF(B79=1,B22*88.4,B22)</f>
        <v>0</v>
      </c>
      <c r="BG11" s="11" t="e">
        <f t="shared" ca="1" si="28"/>
        <v>#DIV/0!</v>
      </c>
      <c r="BH11" s="11" t="e">
        <f t="shared" si="29"/>
        <v>#DIV/0!</v>
      </c>
      <c r="BI11" s="13" t="e">
        <f t="shared" ca="1" si="13"/>
        <v>#DIV/0!</v>
      </c>
      <c r="BJ11" s="13" t="e">
        <f t="shared" si="14"/>
        <v>#DIV/0!</v>
      </c>
      <c r="BK11" s="4" t="e">
        <f t="shared" ca="1" si="15"/>
        <v>#DIV/0!</v>
      </c>
      <c r="BL11" s="26" t="e">
        <f t="shared" ca="1" si="16"/>
        <v>#DIV/0!</v>
      </c>
      <c r="BM11" s="25">
        <f t="shared" si="17"/>
        <v>0</v>
      </c>
      <c r="BN11" s="2">
        <f t="shared" si="18"/>
        <v>0</v>
      </c>
      <c r="BO11" s="3">
        <f t="shared" si="19"/>
        <v>0</v>
      </c>
      <c r="BP11" s="17">
        <f ca="1">BI51</f>
        <v>0</v>
      </c>
      <c r="BQ11" s="18">
        <f>B6</f>
        <v>0</v>
      </c>
      <c r="BR11" s="19">
        <f>C63</f>
        <v>0.65</v>
      </c>
      <c r="BS11" s="19">
        <f>B68</f>
        <v>4</v>
      </c>
      <c r="BT11" s="6">
        <f>B69</f>
        <v>120</v>
      </c>
      <c r="BU11" s="6">
        <f>B7</f>
        <v>0</v>
      </c>
      <c r="BV11" s="19">
        <f t="shared" si="4"/>
        <v>0</v>
      </c>
      <c r="BW11" s="3">
        <f t="shared" si="30"/>
        <v>0</v>
      </c>
      <c r="BX11" s="3">
        <f t="shared" si="31"/>
        <v>1</v>
      </c>
      <c r="BY11" s="21">
        <f>B5</f>
        <v>0</v>
      </c>
      <c r="CA11" s="3">
        <f t="shared" si="20"/>
        <v>0</v>
      </c>
      <c r="CC11" s="22" t="e">
        <f t="shared" si="5"/>
        <v>#N/A</v>
      </c>
      <c r="CD11" s="24" t="e">
        <f t="shared" si="21"/>
        <v>#N/A</v>
      </c>
      <c r="CE11" s="24" t="e">
        <f t="shared" si="6"/>
        <v>#N/A</v>
      </c>
      <c r="CF11" s="24" t="e">
        <f t="shared" si="22"/>
        <v>#N/A</v>
      </c>
      <c r="CG11" s="24" t="e">
        <f t="shared" si="7"/>
        <v>#N/A</v>
      </c>
      <c r="CH11" s="24" t="e">
        <f t="shared" si="23"/>
        <v>#N/A</v>
      </c>
      <c r="CI11" s="24" t="e">
        <f t="shared" si="24"/>
        <v>#N/A</v>
      </c>
      <c r="CJ11" s="24" t="e">
        <f t="shared" si="25"/>
        <v>#N/A</v>
      </c>
      <c r="CK11" s="24" t="e">
        <f t="shared" si="26"/>
        <v>#N/A</v>
      </c>
      <c r="CM11" s="25" t="e">
        <f t="shared" si="32"/>
        <v>#N/A</v>
      </c>
      <c r="CN11" s="3" t="str">
        <f t="shared" si="33"/>
        <v/>
      </c>
    </row>
    <row r="12" spans="1:92" ht="20" customHeight="1" thickBot="1">
      <c r="A12" s="87" t="s">
        <v>34</v>
      </c>
      <c r="B12" s="85" t="s">
        <v>76</v>
      </c>
      <c r="C12" s="88" t="s">
        <v>62</v>
      </c>
      <c r="E12" s="50" t="s">
        <v>41</v>
      </c>
      <c r="F12" s="55" t="str">
        <f>IF(B74&gt;1.2,B75,"")</f>
        <v/>
      </c>
      <c r="G12" s="46" t="s">
        <v>3</v>
      </c>
      <c r="H12" s="33" t="str">
        <f t="shared" si="0"/>
        <v/>
      </c>
      <c r="I12" s="34" t="str">
        <f t="shared" si="1"/>
        <v/>
      </c>
      <c r="J12" s="32" t="str">
        <f t="shared" si="8"/>
        <v/>
      </c>
      <c r="K12" s="42" t="str">
        <f t="shared" si="9"/>
        <v/>
      </c>
      <c r="L12" s="35" t="str">
        <f t="shared" si="2"/>
        <v/>
      </c>
      <c r="M12" s="35" t="str">
        <f t="shared" si="10"/>
        <v/>
      </c>
      <c r="N12" s="35" t="str">
        <f t="shared" si="3"/>
        <v/>
      </c>
      <c r="O12" s="5"/>
      <c r="AZ12" s="29">
        <f t="shared" si="11"/>
        <v>-0.32900000000000001</v>
      </c>
      <c r="BA12" s="3">
        <f>BH54</f>
        <v>166.36054200000001</v>
      </c>
      <c r="BB12" s="3">
        <f>BH55</f>
        <v>61.9</v>
      </c>
      <c r="BC12" s="29">
        <f t="shared" si="12"/>
        <v>-0.32900000000000001</v>
      </c>
      <c r="BD12" s="3" t="e">
        <f t="shared" ca="1" si="27"/>
        <v>#DIV/0!</v>
      </c>
      <c r="BE12" s="40">
        <f>IF(B79=1,B23*88.4,B23)</f>
        <v>0</v>
      </c>
      <c r="BG12" s="11" t="e">
        <f t="shared" ca="1" si="28"/>
        <v>#DIV/0!</v>
      </c>
      <c r="BH12" s="11" t="e">
        <f t="shared" si="29"/>
        <v>#DIV/0!</v>
      </c>
      <c r="BI12" s="13" t="e">
        <f t="shared" ca="1" si="13"/>
        <v>#DIV/0!</v>
      </c>
      <c r="BJ12" s="13" t="e">
        <f t="shared" si="14"/>
        <v>#DIV/0!</v>
      </c>
      <c r="BK12" s="4" t="e">
        <f t="shared" ca="1" si="15"/>
        <v>#DIV/0!</v>
      </c>
      <c r="BL12" s="26" t="e">
        <f t="shared" ca="1" si="16"/>
        <v>#DIV/0!</v>
      </c>
      <c r="BM12" s="25">
        <f t="shared" si="17"/>
        <v>0</v>
      </c>
      <c r="BN12" s="2">
        <f t="shared" si="18"/>
        <v>0</v>
      </c>
      <c r="BO12" s="3">
        <f t="shared" si="19"/>
        <v>0</v>
      </c>
      <c r="BP12" s="17">
        <f ca="1">BI51</f>
        <v>0</v>
      </c>
      <c r="BQ12" s="18">
        <f>B6</f>
        <v>0</v>
      </c>
      <c r="BR12" s="28">
        <f>C63</f>
        <v>0.65</v>
      </c>
      <c r="BS12" s="28">
        <f>B68</f>
        <v>4</v>
      </c>
      <c r="BT12" s="6">
        <f>B69</f>
        <v>120</v>
      </c>
      <c r="BU12" s="6">
        <f>B7</f>
        <v>0</v>
      </c>
      <c r="BV12" s="19">
        <f t="shared" si="4"/>
        <v>0</v>
      </c>
      <c r="BW12" s="3">
        <f t="shared" si="30"/>
        <v>0</v>
      </c>
      <c r="BX12" s="3">
        <f t="shared" si="31"/>
        <v>1</v>
      </c>
      <c r="BY12" s="21">
        <f>B5</f>
        <v>0</v>
      </c>
      <c r="CA12" s="3">
        <f t="shared" si="20"/>
        <v>0</v>
      </c>
      <c r="CC12" s="22" t="e">
        <f t="shared" si="5"/>
        <v>#N/A</v>
      </c>
      <c r="CD12" s="24" t="e">
        <f t="shared" si="21"/>
        <v>#N/A</v>
      </c>
      <c r="CE12" s="24" t="e">
        <f t="shared" si="6"/>
        <v>#N/A</v>
      </c>
      <c r="CF12" s="24" t="e">
        <f t="shared" si="22"/>
        <v>#N/A</v>
      </c>
      <c r="CG12" s="24" t="e">
        <f t="shared" si="7"/>
        <v>#N/A</v>
      </c>
      <c r="CH12" s="24" t="e">
        <f t="shared" si="23"/>
        <v>#N/A</v>
      </c>
      <c r="CI12" s="24" t="e">
        <f t="shared" si="24"/>
        <v>#N/A</v>
      </c>
      <c r="CJ12" s="24" t="e">
        <f t="shared" si="25"/>
        <v>#N/A</v>
      </c>
      <c r="CK12" s="24" t="e">
        <f t="shared" si="26"/>
        <v>#N/A</v>
      </c>
      <c r="CM12" s="25" t="e">
        <f t="shared" si="32"/>
        <v>#N/A</v>
      </c>
      <c r="CN12" s="3" t="str">
        <f t="shared" si="33"/>
        <v/>
      </c>
    </row>
    <row r="13" spans="1:92" ht="20" customHeight="1" thickTop="1">
      <c r="A13" s="101"/>
      <c r="B13" s="70"/>
      <c r="C13" s="71"/>
      <c r="E13" s="49"/>
      <c r="F13" s="49"/>
      <c r="G13" s="5"/>
      <c r="H13" s="33" t="str">
        <f t="shared" si="0"/>
        <v/>
      </c>
      <c r="I13" s="34" t="str">
        <f t="shared" si="1"/>
        <v/>
      </c>
      <c r="J13" s="32" t="str">
        <f t="shared" si="8"/>
        <v/>
      </c>
      <c r="K13" s="42" t="str">
        <f t="shared" si="9"/>
        <v/>
      </c>
      <c r="L13" s="35" t="str">
        <f t="shared" si="2"/>
        <v/>
      </c>
      <c r="M13" s="35" t="str">
        <f t="shared" si="10"/>
        <v/>
      </c>
      <c r="N13" s="35" t="str">
        <f t="shared" si="3"/>
        <v/>
      </c>
      <c r="O13" s="5"/>
      <c r="AZ13" s="29">
        <f t="shared" si="11"/>
        <v>-0.32900000000000001</v>
      </c>
      <c r="BA13" s="3">
        <f>BH54</f>
        <v>166.36054200000001</v>
      </c>
      <c r="BB13" s="3">
        <f>BH55</f>
        <v>61.9</v>
      </c>
      <c r="BC13" s="29">
        <f t="shared" si="12"/>
        <v>-0.32900000000000001</v>
      </c>
      <c r="BD13" s="3" t="e">
        <f t="shared" ca="1" si="27"/>
        <v>#DIV/0!</v>
      </c>
      <c r="BE13" s="40">
        <f>IF(B79=1,B24*88.4,B24)</f>
        <v>0</v>
      </c>
      <c r="BG13" s="11" t="e">
        <f t="shared" ca="1" si="28"/>
        <v>#DIV/0!</v>
      </c>
      <c r="BH13" s="11" t="e">
        <f t="shared" si="29"/>
        <v>#DIV/0!</v>
      </c>
      <c r="BI13" s="13" t="e">
        <f t="shared" ca="1" si="13"/>
        <v>#DIV/0!</v>
      </c>
      <c r="BJ13" s="13" t="e">
        <f t="shared" si="14"/>
        <v>#DIV/0!</v>
      </c>
      <c r="BK13" s="4" t="e">
        <f t="shared" ca="1" si="15"/>
        <v>#DIV/0!</v>
      </c>
      <c r="BL13" s="26" t="e">
        <f t="shared" ca="1" si="16"/>
        <v>#DIV/0!</v>
      </c>
      <c r="BM13" s="25">
        <f t="shared" si="17"/>
        <v>0</v>
      </c>
      <c r="BN13" s="2">
        <f t="shared" si="18"/>
        <v>0</v>
      </c>
      <c r="BO13" s="3">
        <f t="shared" si="19"/>
        <v>0</v>
      </c>
      <c r="BP13" s="17">
        <f ca="1">BI51</f>
        <v>0</v>
      </c>
      <c r="BQ13" s="18">
        <f>B6</f>
        <v>0</v>
      </c>
      <c r="BR13" s="19">
        <f>C63</f>
        <v>0.65</v>
      </c>
      <c r="BS13" s="19">
        <f>B68</f>
        <v>4</v>
      </c>
      <c r="BT13" s="6">
        <f>B69</f>
        <v>120</v>
      </c>
      <c r="BU13" s="6">
        <f>B7</f>
        <v>0</v>
      </c>
      <c r="BV13" s="19">
        <f t="shared" si="4"/>
        <v>0</v>
      </c>
      <c r="BW13" s="3">
        <f t="shared" si="30"/>
        <v>0</v>
      </c>
      <c r="BX13" s="3">
        <f t="shared" si="31"/>
        <v>1</v>
      </c>
      <c r="BY13" s="21">
        <f>B5</f>
        <v>0</v>
      </c>
      <c r="CA13" s="3">
        <f t="shared" si="20"/>
        <v>0</v>
      </c>
      <c r="CC13" s="22" t="e">
        <f t="shared" si="5"/>
        <v>#N/A</v>
      </c>
      <c r="CD13" s="24" t="e">
        <f t="shared" si="21"/>
        <v>#N/A</v>
      </c>
      <c r="CE13" s="24" t="e">
        <f t="shared" si="6"/>
        <v>#N/A</v>
      </c>
      <c r="CF13" s="24" t="e">
        <f t="shared" si="22"/>
        <v>#N/A</v>
      </c>
      <c r="CG13" s="24" t="e">
        <f t="shared" si="7"/>
        <v>#N/A</v>
      </c>
      <c r="CH13" s="24" t="e">
        <f t="shared" si="23"/>
        <v>#N/A</v>
      </c>
      <c r="CI13" s="24" t="e">
        <f t="shared" si="24"/>
        <v>#N/A</v>
      </c>
      <c r="CJ13" s="24" t="e">
        <f t="shared" si="25"/>
        <v>#N/A</v>
      </c>
      <c r="CK13" s="24" t="e">
        <f t="shared" si="26"/>
        <v>#N/A</v>
      </c>
      <c r="CM13" s="25" t="e">
        <f t="shared" si="32"/>
        <v>#N/A</v>
      </c>
      <c r="CN13" s="3" t="str">
        <f t="shared" si="33"/>
        <v/>
      </c>
    </row>
    <row r="14" spans="1:92" ht="20" customHeight="1">
      <c r="A14" s="102"/>
      <c r="B14" s="72"/>
      <c r="C14" s="73"/>
      <c r="E14" s="50" t="s">
        <v>79</v>
      </c>
      <c r="F14" s="57">
        <f>C63</f>
        <v>0.65</v>
      </c>
      <c r="G14" s="46" t="s">
        <v>51</v>
      </c>
      <c r="H14" s="33" t="str">
        <f t="shared" si="0"/>
        <v/>
      </c>
      <c r="I14" s="34" t="str">
        <f t="shared" si="1"/>
        <v/>
      </c>
      <c r="J14" s="32" t="str">
        <f t="shared" si="8"/>
        <v/>
      </c>
      <c r="K14" s="42" t="str">
        <f t="shared" si="9"/>
        <v/>
      </c>
      <c r="L14" s="35" t="str">
        <f t="shared" si="2"/>
        <v/>
      </c>
      <c r="M14" s="35" t="str">
        <f t="shared" si="10"/>
        <v/>
      </c>
      <c r="N14" s="35" t="str">
        <f t="shared" si="3"/>
        <v/>
      </c>
      <c r="O14" s="5"/>
      <c r="AZ14" s="29">
        <f t="shared" si="11"/>
        <v>-0.32900000000000001</v>
      </c>
      <c r="BA14" s="3">
        <f>BH54</f>
        <v>166.36054200000001</v>
      </c>
      <c r="BB14" s="3">
        <f>BH55</f>
        <v>61.9</v>
      </c>
      <c r="BC14" s="29">
        <f t="shared" si="12"/>
        <v>-0.32900000000000001</v>
      </c>
      <c r="BD14" s="3" t="e">
        <f t="shared" ca="1" si="27"/>
        <v>#DIV/0!</v>
      </c>
      <c r="BE14" s="40">
        <f>IF(B79=1,B25*88.4,B25)</f>
        <v>0</v>
      </c>
      <c r="BG14" s="11" t="e">
        <f t="shared" ca="1" si="28"/>
        <v>#DIV/0!</v>
      </c>
      <c r="BH14" s="11" t="e">
        <f t="shared" si="29"/>
        <v>#DIV/0!</v>
      </c>
      <c r="BI14" s="13" t="e">
        <f t="shared" ca="1" si="13"/>
        <v>#DIV/0!</v>
      </c>
      <c r="BJ14" s="13" t="e">
        <f t="shared" si="14"/>
        <v>#DIV/0!</v>
      </c>
      <c r="BK14" s="4" t="e">
        <f t="shared" ca="1" si="15"/>
        <v>#DIV/0!</v>
      </c>
      <c r="BL14" s="26" t="e">
        <f t="shared" ca="1" si="16"/>
        <v>#DIV/0!</v>
      </c>
      <c r="BM14" s="25">
        <f t="shared" si="17"/>
        <v>0</v>
      </c>
      <c r="BN14" s="2">
        <f t="shared" si="18"/>
        <v>0</v>
      </c>
      <c r="BO14" s="3">
        <f t="shared" si="19"/>
        <v>0</v>
      </c>
      <c r="BP14" s="17">
        <f ca="1">BI51</f>
        <v>0</v>
      </c>
      <c r="BQ14" s="18">
        <f>B6</f>
        <v>0</v>
      </c>
      <c r="BR14" s="19">
        <f>C63</f>
        <v>0.65</v>
      </c>
      <c r="BS14" s="19">
        <f>B68</f>
        <v>4</v>
      </c>
      <c r="BT14" s="6">
        <f>B69</f>
        <v>120</v>
      </c>
      <c r="BU14" s="6">
        <f>B7</f>
        <v>0</v>
      </c>
      <c r="BV14" s="19">
        <f t="shared" si="4"/>
        <v>0</v>
      </c>
      <c r="BW14" s="3">
        <f t="shared" si="30"/>
        <v>0</v>
      </c>
      <c r="BX14" s="3">
        <f t="shared" si="31"/>
        <v>1</v>
      </c>
      <c r="BY14" s="21">
        <f>B5</f>
        <v>0</v>
      </c>
      <c r="CA14" s="3">
        <f t="shared" si="20"/>
        <v>0</v>
      </c>
      <c r="CC14" s="22" t="e">
        <f t="shared" si="5"/>
        <v>#N/A</v>
      </c>
      <c r="CD14" s="24" t="e">
        <f t="shared" si="21"/>
        <v>#N/A</v>
      </c>
      <c r="CE14" s="24" t="e">
        <f t="shared" si="6"/>
        <v>#N/A</v>
      </c>
      <c r="CF14" s="24" t="e">
        <f t="shared" si="22"/>
        <v>#N/A</v>
      </c>
      <c r="CG14" s="24" t="e">
        <f t="shared" si="7"/>
        <v>#N/A</v>
      </c>
      <c r="CH14" s="24" t="e">
        <f t="shared" si="23"/>
        <v>#N/A</v>
      </c>
      <c r="CI14" s="24" t="e">
        <f t="shared" si="24"/>
        <v>#N/A</v>
      </c>
      <c r="CJ14" s="24" t="e">
        <f t="shared" si="25"/>
        <v>#N/A</v>
      </c>
      <c r="CK14" s="24" t="e">
        <f t="shared" si="26"/>
        <v>#N/A</v>
      </c>
      <c r="CM14" s="25" t="e">
        <f t="shared" si="32"/>
        <v>#N/A</v>
      </c>
      <c r="CN14" s="3" t="str">
        <f t="shared" si="33"/>
        <v/>
      </c>
    </row>
    <row r="15" spans="1:92" ht="20" customHeight="1">
      <c r="A15" s="102"/>
      <c r="B15" s="72"/>
      <c r="C15" s="73"/>
      <c r="E15" s="50" t="s">
        <v>68</v>
      </c>
      <c r="F15" s="63">
        <f>B63</f>
        <v>0</v>
      </c>
      <c r="G15" s="61" t="s">
        <v>69</v>
      </c>
      <c r="H15" s="33" t="str">
        <f t="shared" si="0"/>
        <v/>
      </c>
      <c r="I15" s="34" t="str">
        <f t="shared" si="1"/>
        <v/>
      </c>
      <c r="J15" s="32" t="str">
        <f t="shared" si="8"/>
        <v/>
      </c>
      <c r="K15" s="42" t="str">
        <f t="shared" si="9"/>
        <v/>
      </c>
      <c r="L15" s="35" t="str">
        <f t="shared" si="2"/>
        <v/>
      </c>
      <c r="M15" s="35" t="str">
        <f t="shared" si="10"/>
        <v/>
      </c>
      <c r="N15" s="35" t="str">
        <f t="shared" si="3"/>
        <v/>
      </c>
      <c r="O15" s="5"/>
      <c r="AZ15" s="29">
        <f t="shared" si="11"/>
        <v>-0.32900000000000001</v>
      </c>
      <c r="BA15" s="3">
        <f>BH54</f>
        <v>166.36054200000001</v>
      </c>
      <c r="BB15" s="3">
        <f>BH55</f>
        <v>61.9</v>
      </c>
      <c r="BC15" s="29">
        <f t="shared" si="12"/>
        <v>-0.32900000000000001</v>
      </c>
      <c r="BD15" s="3" t="e">
        <f t="shared" ca="1" si="27"/>
        <v>#DIV/0!</v>
      </c>
      <c r="BE15" s="40">
        <f>IF(B79=1,B26*88.4,B26)</f>
        <v>0</v>
      </c>
      <c r="BG15" s="11" t="e">
        <f t="shared" ca="1" si="28"/>
        <v>#DIV/0!</v>
      </c>
      <c r="BH15" s="11" t="e">
        <f t="shared" si="29"/>
        <v>#DIV/0!</v>
      </c>
      <c r="BI15" s="13" t="e">
        <f t="shared" ca="1" si="13"/>
        <v>#DIV/0!</v>
      </c>
      <c r="BJ15" s="13" t="e">
        <f t="shared" si="14"/>
        <v>#DIV/0!</v>
      </c>
      <c r="BK15" s="4" t="e">
        <f t="shared" ca="1" si="15"/>
        <v>#DIV/0!</v>
      </c>
      <c r="BL15" s="26" t="e">
        <f t="shared" ca="1" si="16"/>
        <v>#DIV/0!</v>
      </c>
      <c r="BM15" s="25">
        <f t="shared" si="17"/>
        <v>0</v>
      </c>
      <c r="BN15" s="2">
        <f t="shared" si="18"/>
        <v>0</v>
      </c>
      <c r="BO15" s="3">
        <f t="shared" si="19"/>
        <v>0</v>
      </c>
      <c r="BP15" s="17">
        <f ca="1">BI51</f>
        <v>0</v>
      </c>
      <c r="BQ15" s="18">
        <f>B6</f>
        <v>0</v>
      </c>
      <c r="BR15" s="19">
        <f>C63</f>
        <v>0.65</v>
      </c>
      <c r="BS15" s="19">
        <f>B68</f>
        <v>4</v>
      </c>
      <c r="BT15" s="6">
        <f>B69</f>
        <v>120</v>
      </c>
      <c r="BU15" s="6">
        <f>B7</f>
        <v>0</v>
      </c>
      <c r="BV15" s="19">
        <f t="shared" si="4"/>
        <v>0</v>
      </c>
      <c r="BW15" s="3">
        <f t="shared" si="30"/>
        <v>0</v>
      </c>
      <c r="BX15" s="3">
        <f t="shared" si="31"/>
        <v>1</v>
      </c>
      <c r="BY15" s="21">
        <f>B5</f>
        <v>0</v>
      </c>
      <c r="CA15" s="3">
        <f t="shared" si="20"/>
        <v>0</v>
      </c>
      <c r="CC15" s="22" t="e">
        <f t="shared" si="5"/>
        <v>#N/A</v>
      </c>
      <c r="CD15" s="24" t="e">
        <f t="shared" si="21"/>
        <v>#N/A</v>
      </c>
      <c r="CE15" s="24" t="e">
        <f t="shared" si="6"/>
        <v>#N/A</v>
      </c>
      <c r="CF15" s="24" t="e">
        <f t="shared" si="22"/>
        <v>#N/A</v>
      </c>
      <c r="CG15" s="24" t="e">
        <f t="shared" si="7"/>
        <v>#N/A</v>
      </c>
      <c r="CH15" s="24" t="e">
        <f t="shared" si="23"/>
        <v>#N/A</v>
      </c>
      <c r="CI15" s="24" t="e">
        <f t="shared" si="24"/>
        <v>#N/A</v>
      </c>
      <c r="CJ15" s="24" t="e">
        <f t="shared" si="25"/>
        <v>#N/A</v>
      </c>
      <c r="CK15" s="24" t="e">
        <f t="shared" si="26"/>
        <v>#N/A</v>
      </c>
      <c r="CM15" s="25" t="e">
        <f t="shared" si="32"/>
        <v>#N/A</v>
      </c>
      <c r="CN15" s="3" t="str">
        <f t="shared" si="33"/>
        <v/>
      </c>
    </row>
    <row r="16" spans="1:92" ht="20" customHeight="1">
      <c r="A16" s="102"/>
      <c r="B16" s="72"/>
      <c r="C16" s="73"/>
      <c r="E16" s="47" t="s">
        <v>75</v>
      </c>
      <c r="F16" s="63" t="str">
        <f ca="1">A63</f>
        <v/>
      </c>
      <c r="G16" s="61" t="s">
        <v>73</v>
      </c>
      <c r="H16" s="33" t="str">
        <f t="shared" si="0"/>
        <v/>
      </c>
      <c r="I16" s="34" t="str">
        <f t="shared" si="1"/>
        <v/>
      </c>
      <c r="J16" s="32" t="str">
        <f t="shared" si="8"/>
        <v/>
      </c>
      <c r="K16" s="42" t="str">
        <f t="shared" si="9"/>
        <v/>
      </c>
      <c r="L16" s="35" t="str">
        <f t="shared" si="2"/>
        <v/>
      </c>
      <c r="M16" s="35" t="str">
        <f t="shared" si="10"/>
        <v/>
      </c>
      <c r="N16" s="35" t="str">
        <f t="shared" si="3"/>
        <v/>
      </c>
      <c r="O16" s="5"/>
      <c r="AZ16" s="29">
        <f t="shared" si="11"/>
        <v>-0.32900000000000001</v>
      </c>
      <c r="BA16" s="3">
        <f>BH54</f>
        <v>166.36054200000001</v>
      </c>
      <c r="BB16" s="3">
        <f>BH55</f>
        <v>61.9</v>
      </c>
      <c r="BC16" s="29">
        <f t="shared" si="12"/>
        <v>-0.32900000000000001</v>
      </c>
      <c r="BD16" s="3" t="e">
        <f t="shared" ca="1" si="27"/>
        <v>#DIV/0!</v>
      </c>
      <c r="BE16" s="40">
        <f>IF(B79=1,B27*88.4,B27)</f>
        <v>0</v>
      </c>
      <c r="BG16" s="11" t="e">
        <f t="shared" ca="1" si="28"/>
        <v>#DIV/0!</v>
      </c>
      <c r="BH16" s="11" t="e">
        <f t="shared" si="29"/>
        <v>#DIV/0!</v>
      </c>
      <c r="BI16" s="13" t="e">
        <f t="shared" ca="1" si="13"/>
        <v>#DIV/0!</v>
      </c>
      <c r="BJ16" s="13" t="e">
        <f t="shared" si="14"/>
        <v>#DIV/0!</v>
      </c>
      <c r="BK16" s="4" t="e">
        <f t="shared" ca="1" si="15"/>
        <v>#DIV/0!</v>
      </c>
      <c r="BL16" s="26" t="e">
        <f t="shared" ca="1" si="16"/>
        <v>#DIV/0!</v>
      </c>
      <c r="BM16" s="25">
        <f t="shared" si="17"/>
        <v>0</v>
      </c>
      <c r="BN16" s="2">
        <f t="shared" si="18"/>
        <v>0</v>
      </c>
      <c r="BO16" s="3">
        <f t="shared" si="19"/>
        <v>0</v>
      </c>
      <c r="BP16" s="17">
        <f ca="1">BI51</f>
        <v>0</v>
      </c>
      <c r="BQ16" s="18">
        <f>B6</f>
        <v>0</v>
      </c>
      <c r="BR16" s="19">
        <f>C63</f>
        <v>0.65</v>
      </c>
      <c r="BS16" s="19">
        <f>B68</f>
        <v>4</v>
      </c>
      <c r="BT16" s="6">
        <f>B69</f>
        <v>120</v>
      </c>
      <c r="BU16" s="6">
        <f>B7</f>
        <v>0</v>
      </c>
      <c r="BV16" s="19">
        <f t="shared" si="4"/>
        <v>0</v>
      </c>
      <c r="BW16" s="3">
        <f t="shared" si="30"/>
        <v>0</v>
      </c>
      <c r="BX16" s="3">
        <f t="shared" si="31"/>
        <v>1</v>
      </c>
      <c r="BY16" s="21">
        <f>B5</f>
        <v>0</v>
      </c>
      <c r="CA16" s="3">
        <f t="shared" si="20"/>
        <v>0</v>
      </c>
      <c r="CC16" s="22" t="e">
        <f t="shared" si="5"/>
        <v>#N/A</v>
      </c>
      <c r="CD16" s="24" t="e">
        <f t="shared" si="21"/>
        <v>#N/A</v>
      </c>
      <c r="CE16" s="24" t="e">
        <f t="shared" si="6"/>
        <v>#N/A</v>
      </c>
      <c r="CF16" s="24" t="e">
        <f t="shared" si="22"/>
        <v>#N/A</v>
      </c>
      <c r="CG16" s="24" t="e">
        <f t="shared" si="7"/>
        <v>#N/A</v>
      </c>
      <c r="CH16" s="24" t="e">
        <f t="shared" si="23"/>
        <v>#N/A</v>
      </c>
      <c r="CI16" s="24" t="e">
        <f t="shared" si="24"/>
        <v>#N/A</v>
      </c>
      <c r="CJ16" s="24" t="e">
        <f t="shared" si="25"/>
        <v>#N/A</v>
      </c>
      <c r="CK16" s="24" t="e">
        <f t="shared" si="26"/>
        <v>#N/A</v>
      </c>
      <c r="CM16" s="25" t="e">
        <f t="shared" si="32"/>
        <v>#N/A</v>
      </c>
      <c r="CN16" s="3" t="str">
        <f t="shared" si="33"/>
        <v/>
      </c>
    </row>
    <row r="17" spans="1:92" ht="20" customHeight="1">
      <c r="A17" s="102"/>
      <c r="B17" s="72"/>
      <c r="C17" s="73"/>
      <c r="E17" s="49"/>
      <c r="F17" s="64" t="str">
        <f>IF(B79=1,A63/88.4,"")</f>
        <v/>
      </c>
      <c r="G17" s="45" t="str">
        <f>IF(B79=1,"mg/dl","")</f>
        <v/>
      </c>
      <c r="H17" s="33" t="str">
        <f t="shared" si="0"/>
        <v/>
      </c>
      <c r="I17" s="34" t="str">
        <f t="shared" si="1"/>
        <v/>
      </c>
      <c r="J17" s="32" t="str">
        <f t="shared" si="8"/>
        <v/>
      </c>
      <c r="K17" s="42" t="str">
        <f t="shared" si="9"/>
        <v/>
      </c>
      <c r="L17" s="35" t="str">
        <f t="shared" si="2"/>
        <v/>
      </c>
      <c r="M17" s="35" t="str">
        <f t="shared" si="10"/>
        <v/>
      </c>
      <c r="N17" s="35" t="str">
        <f t="shared" si="3"/>
        <v/>
      </c>
      <c r="O17" s="5"/>
      <c r="AZ17" s="29">
        <f t="shared" si="11"/>
        <v>-0.32900000000000001</v>
      </c>
      <c r="BA17" s="3">
        <f>BH54</f>
        <v>166.36054200000001</v>
      </c>
      <c r="BB17" s="3">
        <f>BH55</f>
        <v>61.9</v>
      </c>
      <c r="BC17" s="29">
        <f t="shared" si="12"/>
        <v>-0.32900000000000001</v>
      </c>
      <c r="BD17" s="3" t="e">
        <f t="shared" ca="1" si="27"/>
        <v>#DIV/0!</v>
      </c>
      <c r="BE17" s="40">
        <f>IF(B79=1,B28*88.4,B28)</f>
        <v>0</v>
      </c>
      <c r="BG17" s="11" t="e">
        <f t="shared" ca="1" si="28"/>
        <v>#DIV/0!</v>
      </c>
      <c r="BH17" s="11" t="e">
        <f t="shared" si="29"/>
        <v>#DIV/0!</v>
      </c>
      <c r="BI17" s="13" t="e">
        <f t="shared" ca="1" si="13"/>
        <v>#DIV/0!</v>
      </c>
      <c r="BJ17" s="13" t="e">
        <f t="shared" si="14"/>
        <v>#DIV/0!</v>
      </c>
      <c r="BK17" s="4" t="e">
        <f t="shared" ca="1" si="15"/>
        <v>#DIV/0!</v>
      </c>
      <c r="BL17" s="26" t="e">
        <f t="shared" ca="1" si="16"/>
        <v>#DIV/0!</v>
      </c>
      <c r="BM17" s="25">
        <f t="shared" si="17"/>
        <v>0</v>
      </c>
      <c r="BN17" s="2">
        <f t="shared" si="18"/>
        <v>0</v>
      </c>
      <c r="BO17" s="3">
        <f t="shared" si="19"/>
        <v>0</v>
      </c>
      <c r="BP17" s="17">
        <f ca="1">BI51</f>
        <v>0</v>
      </c>
      <c r="BQ17" s="18">
        <f>B6</f>
        <v>0</v>
      </c>
      <c r="BR17" s="19">
        <f>C63</f>
        <v>0.65</v>
      </c>
      <c r="BS17" s="19">
        <f>B68</f>
        <v>4</v>
      </c>
      <c r="BT17" s="6">
        <f>B69</f>
        <v>120</v>
      </c>
      <c r="BU17" s="6">
        <f>B7</f>
        <v>0</v>
      </c>
      <c r="BV17" s="19">
        <f t="shared" si="4"/>
        <v>0</v>
      </c>
      <c r="BW17" s="3">
        <f t="shared" si="30"/>
        <v>0</v>
      </c>
      <c r="BX17" s="3">
        <f t="shared" si="31"/>
        <v>1</v>
      </c>
      <c r="BY17" s="21">
        <f>B5</f>
        <v>0</v>
      </c>
      <c r="CA17" s="3">
        <f t="shared" si="20"/>
        <v>0</v>
      </c>
      <c r="CC17" s="22" t="e">
        <f t="shared" si="5"/>
        <v>#N/A</v>
      </c>
      <c r="CD17" s="24" t="e">
        <f t="shared" si="21"/>
        <v>#N/A</v>
      </c>
      <c r="CE17" s="24" t="e">
        <f t="shared" si="6"/>
        <v>#N/A</v>
      </c>
      <c r="CF17" s="24" t="e">
        <f t="shared" si="22"/>
        <v>#N/A</v>
      </c>
      <c r="CG17" s="24" t="e">
        <f t="shared" si="7"/>
        <v>#N/A</v>
      </c>
      <c r="CH17" s="24" t="e">
        <f t="shared" si="23"/>
        <v>#N/A</v>
      </c>
      <c r="CI17" s="24" t="e">
        <f t="shared" si="24"/>
        <v>#N/A</v>
      </c>
      <c r="CJ17" s="24" t="e">
        <f t="shared" si="25"/>
        <v>#N/A</v>
      </c>
      <c r="CK17" s="24" t="e">
        <f t="shared" si="26"/>
        <v>#N/A</v>
      </c>
      <c r="CM17" s="25" t="e">
        <f t="shared" si="32"/>
        <v>#N/A</v>
      </c>
      <c r="CN17" s="3" t="str">
        <f t="shared" si="33"/>
        <v/>
      </c>
    </row>
    <row r="18" spans="1:92" ht="20" customHeight="1">
      <c r="A18" s="102"/>
      <c r="B18" s="72"/>
      <c r="C18" s="73"/>
      <c r="E18" s="49"/>
      <c r="F18" s="49"/>
      <c r="G18" s="5"/>
      <c r="H18" s="33" t="str">
        <f t="shared" si="0"/>
        <v/>
      </c>
      <c r="I18" s="34" t="str">
        <f t="shared" si="1"/>
        <v/>
      </c>
      <c r="J18" s="32" t="str">
        <f t="shared" si="8"/>
        <v/>
      </c>
      <c r="K18" s="42" t="str">
        <f t="shared" si="9"/>
        <v/>
      </c>
      <c r="L18" s="35" t="str">
        <f t="shared" si="2"/>
        <v/>
      </c>
      <c r="M18" s="35" t="str">
        <f t="shared" si="10"/>
        <v/>
      </c>
      <c r="N18" s="35" t="str">
        <f t="shared" si="3"/>
        <v/>
      </c>
      <c r="O18" s="5"/>
      <c r="AZ18" s="29">
        <f t="shared" si="11"/>
        <v>-0.32900000000000001</v>
      </c>
      <c r="BA18" s="3">
        <f>BH54</f>
        <v>166.36054200000001</v>
      </c>
      <c r="BB18" s="3">
        <f>BH55</f>
        <v>61.9</v>
      </c>
      <c r="BC18" s="29">
        <f t="shared" si="12"/>
        <v>-0.32900000000000001</v>
      </c>
      <c r="BD18" s="3" t="e">
        <f t="shared" ca="1" si="27"/>
        <v>#DIV/0!</v>
      </c>
      <c r="BE18" s="40">
        <f>IF(B79=1,B29*88.4,B29)</f>
        <v>0</v>
      </c>
      <c r="BG18" s="11" t="e">
        <f t="shared" ca="1" si="28"/>
        <v>#DIV/0!</v>
      </c>
      <c r="BH18" s="11" t="e">
        <f t="shared" si="29"/>
        <v>#DIV/0!</v>
      </c>
      <c r="BI18" s="13" t="e">
        <f t="shared" ca="1" si="13"/>
        <v>#DIV/0!</v>
      </c>
      <c r="BJ18" s="13" t="e">
        <f t="shared" si="14"/>
        <v>#DIV/0!</v>
      </c>
      <c r="BK18" s="4" t="e">
        <f t="shared" ca="1" si="15"/>
        <v>#DIV/0!</v>
      </c>
      <c r="BL18" s="26" t="e">
        <f t="shared" ca="1" si="16"/>
        <v>#DIV/0!</v>
      </c>
      <c r="BM18" s="25">
        <f t="shared" si="17"/>
        <v>0</v>
      </c>
      <c r="BN18" s="2">
        <f t="shared" si="18"/>
        <v>0</v>
      </c>
      <c r="BO18" s="3">
        <f t="shared" si="19"/>
        <v>0</v>
      </c>
      <c r="BP18" s="17">
        <f ca="1">BI51</f>
        <v>0</v>
      </c>
      <c r="BQ18" s="18">
        <f>B6</f>
        <v>0</v>
      </c>
      <c r="BR18" s="19">
        <f>C63</f>
        <v>0.65</v>
      </c>
      <c r="BS18" s="19">
        <f>B68</f>
        <v>4</v>
      </c>
      <c r="BT18" s="6">
        <f>B69</f>
        <v>120</v>
      </c>
      <c r="BU18" s="6">
        <f>B7</f>
        <v>0</v>
      </c>
      <c r="BV18" s="19">
        <f t="shared" si="4"/>
        <v>0</v>
      </c>
      <c r="BW18" s="3">
        <f t="shared" si="30"/>
        <v>0</v>
      </c>
      <c r="BX18" s="3">
        <f t="shared" si="31"/>
        <v>1</v>
      </c>
      <c r="BY18" s="21">
        <f>B5</f>
        <v>0</v>
      </c>
      <c r="CA18" s="3">
        <f t="shared" si="20"/>
        <v>0</v>
      </c>
      <c r="CC18" s="22" t="e">
        <f t="shared" si="5"/>
        <v>#N/A</v>
      </c>
      <c r="CD18" s="24" t="e">
        <f t="shared" si="21"/>
        <v>#N/A</v>
      </c>
      <c r="CE18" s="24" t="e">
        <f t="shared" si="6"/>
        <v>#N/A</v>
      </c>
      <c r="CF18" s="24" t="e">
        <f t="shared" si="22"/>
        <v>#N/A</v>
      </c>
      <c r="CG18" s="24" t="e">
        <f t="shared" si="7"/>
        <v>#N/A</v>
      </c>
      <c r="CH18" s="24" t="e">
        <f t="shared" si="23"/>
        <v>#N/A</v>
      </c>
      <c r="CI18" s="24" t="e">
        <f t="shared" si="24"/>
        <v>#N/A</v>
      </c>
      <c r="CJ18" s="24" t="e">
        <f t="shared" si="25"/>
        <v>#N/A</v>
      </c>
      <c r="CK18" s="24" t="e">
        <f t="shared" si="26"/>
        <v>#N/A</v>
      </c>
      <c r="CM18" s="25" t="e">
        <f t="shared" si="32"/>
        <v>#N/A</v>
      </c>
      <c r="CN18" s="3" t="str">
        <f t="shared" si="33"/>
        <v/>
      </c>
    </row>
    <row r="19" spans="1:92" ht="20" customHeight="1">
      <c r="A19" s="102"/>
      <c r="B19" s="72"/>
      <c r="C19" s="73"/>
      <c r="E19" s="50" t="s">
        <v>71</v>
      </c>
      <c r="F19" s="56">
        <f ca="1">BH47</f>
        <v>0</v>
      </c>
      <c r="G19" s="46" t="s">
        <v>29</v>
      </c>
      <c r="H19" s="33" t="str">
        <f t="shared" si="0"/>
        <v/>
      </c>
      <c r="I19" s="34" t="str">
        <f t="shared" si="1"/>
        <v/>
      </c>
      <c r="J19" s="32" t="str">
        <f t="shared" si="8"/>
        <v/>
      </c>
      <c r="K19" s="42" t="str">
        <f t="shared" si="9"/>
        <v/>
      </c>
      <c r="L19" s="35" t="str">
        <f t="shared" si="2"/>
        <v/>
      </c>
      <c r="M19" s="35" t="str">
        <f t="shared" si="10"/>
        <v/>
      </c>
      <c r="N19" s="35" t="str">
        <f t="shared" si="3"/>
        <v/>
      </c>
      <c r="O19" s="5"/>
      <c r="AZ19" s="29">
        <f t="shared" si="11"/>
        <v>-0.32900000000000001</v>
      </c>
      <c r="BA19" s="3">
        <f>BH54</f>
        <v>166.36054200000001</v>
      </c>
      <c r="BB19" s="3">
        <f>BH55</f>
        <v>61.9</v>
      </c>
      <c r="BC19" s="29">
        <f t="shared" si="12"/>
        <v>-0.32900000000000001</v>
      </c>
      <c r="BD19" s="3" t="e">
        <f t="shared" ca="1" si="27"/>
        <v>#DIV/0!</v>
      </c>
      <c r="BE19" s="40">
        <f>IF(B79=1,B30*88.4,B30)</f>
        <v>0</v>
      </c>
      <c r="BG19" s="11" t="e">
        <f t="shared" ca="1" si="28"/>
        <v>#DIV/0!</v>
      </c>
      <c r="BH19" s="11" t="e">
        <f t="shared" si="29"/>
        <v>#DIV/0!</v>
      </c>
      <c r="BI19" s="13" t="e">
        <f t="shared" ca="1" si="13"/>
        <v>#DIV/0!</v>
      </c>
      <c r="BJ19" s="13" t="e">
        <f t="shared" si="14"/>
        <v>#DIV/0!</v>
      </c>
      <c r="BK19" s="4" t="e">
        <f t="shared" ca="1" si="15"/>
        <v>#DIV/0!</v>
      </c>
      <c r="BL19" s="26" t="e">
        <f t="shared" ca="1" si="16"/>
        <v>#DIV/0!</v>
      </c>
      <c r="BM19" s="25">
        <f t="shared" si="17"/>
        <v>0</v>
      </c>
      <c r="BN19" s="2">
        <f t="shared" si="18"/>
        <v>0</v>
      </c>
      <c r="BO19" s="3">
        <f t="shared" si="19"/>
        <v>0</v>
      </c>
      <c r="BP19" s="17">
        <f ca="1">BI51</f>
        <v>0</v>
      </c>
      <c r="BQ19" s="18">
        <f>B6</f>
        <v>0</v>
      </c>
      <c r="BR19" s="19">
        <f>C63</f>
        <v>0.65</v>
      </c>
      <c r="BS19" s="19">
        <f>B68</f>
        <v>4</v>
      </c>
      <c r="BT19" s="6">
        <f>B69</f>
        <v>120</v>
      </c>
      <c r="BU19" s="6">
        <f>B7</f>
        <v>0</v>
      </c>
      <c r="BV19" s="19">
        <f t="shared" si="4"/>
        <v>0</v>
      </c>
      <c r="BW19" s="3">
        <f t="shared" si="30"/>
        <v>0</v>
      </c>
      <c r="BX19" s="3">
        <f t="shared" si="31"/>
        <v>1</v>
      </c>
      <c r="BY19" s="21">
        <f>B5</f>
        <v>0</v>
      </c>
      <c r="CA19" s="3">
        <f t="shared" si="20"/>
        <v>0</v>
      </c>
      <c r="CC19" s="22" t="e">
        <f t="shared" si="5"/>
        <v>#N/A</v>
      </c>
      <c r="CD19" s="24" t="e">
        <f t="shared" si="21"/>
        <v>#N/A</v>
      </c>
      <c r="CE19" s="24" t="e">
        <f t="shared" si="6"/>
        <v>#N/A</v>
      </c>
      <c r="CF19" s="24" t="e">
        <f t="shared" si="22"/>
        <v>#N/A</v>
      </c>
      <c r="CG19" s="24" t="e">
        <f t="shared" si="7"/>
        <v>#N/A</v>
      </c>
      <c r="CH19" s="24" t="e">
        <f t="shared" si="23"/>
        <v>#N/A</v>
      </c>
      <c r="CI19" s="24" t="e">
        <f t="shared" si="24"/>
        <v>#N/A</v>
      </c>
      <c r="CJ19" s="24" t="e">
        <f t="shared" si="25"/>
        <v>#N/A</v>
      </c>
      <c r="CK19" s="24" t="e">
        <f t="shared" si="26"/>
        <v>#N/A</v>
      </c>
      <c r="CM19" s="25" t="e">
        <f t="shared" si="32"/>
        <v>#N/A</v>
      </c>
      <c r="CN19" s="3" t="str">
        <f t="shared" si="33"/>
        <v/>
      </c>
    </row>
    <row r="20" spans="1:92" ht="20" customHeight="1">
      <c r="A20" s="102"/>
      <c r="B20" s="72"/>
      <c r="C20" s="73"/>
      <c r="E20" s="50" t="s">
        <v>30</v>
      </c>
      <c r="F20" s="56" t="str">
        <f>IF(B76&gt;0,B76,"")</f>
        <v/>
      </c>
      <c r="G20" s="46" t="s">
        <v>29</v>
      </c>
      <c r="H20" s="33" t="str">
        <f t="shared" si="0"/>
        <v/>
      </c>
      <c r="I20" s="34" t="str">
        <f t="shared" si="1"/>
        <v/>
      </c>
      <c r="J20" s="32" t="str">
        <f t="shared" si="8"/>
        <v/>
      </c>
      <c r="K20" s="42" t="str">
        <f t="shared" si="9"/>
        <v/>
      </c>
      <c r="L20" s="35" t="str">
        <f t="shared" si="2"/>
        <v/>
      </c>
      <c r="M20" s="35" t="str">
        <f t="shared" si="10"/>
        <v/>
      </c>
      <c r="N20" s="35" t="str">
        <f t="shared" si="3"/>
        <v/>
      </c>
      <c r="O20" s="5"/>
      <c r="AZ20" s="29">
        <f t="shared" si="11"/>
        <v>-0.32900000000000001</v>
      </c>
      <c r="BA20" s="3">
        <f>BH54</f>
        <v>166.36054200000001</v>
      </c>
      <c r="BB20" s="3">
        <f>BH55</f>
        <v>61.9</v>
      </c>
      <c r="BC20" s="29">
        <f t="shared" si="12"/>
        <v>-0.32900000000000001</v>
      </c>
      <c r="BD20" s="3" t="e">
        <f t="shared" ca="1" si="27"/>
        <v>#DIV/0!</v>
      </c>
      <c r="BE20" s="40">
        <f>IF(B79=1,B31*88.4,B31)</f>
        <v>0</v>
      </c>
      <c r="BG20" s="11" t="e">
        <f t="shared" ca="1" si="28"/>
        <v>#DIV/0!</v>
      </c>
      <c r="BH20" s="11" t="e">
        <f t="shared" si="29"/>
        <v>#DIV/0!</v>
      </c>
      <c r="BI20" s="13" t="e">
        <f t="shared" ca="1" si="13"/>
        <v>#DIV/0!</v>
      </c>
      <c r="BJ20" s="13" t="e">
        <f t="shared" si="14"/>
        <v>#DIV/0!</v>
      </c>
      <c r="BK20" s="4" t="e">
        <f t="shared" ca="1" si="15"/>
        <v>#DIV/0!</v>
      </c>
      <c r="BL20" s="26" t="e">
        <f t="shared" ca="1" si="16"/>
        <v>#DIV/0!</v>
      </c>
      <c r="BM20" s="25">
        <f t="shared" si="17"/>
        <v>0</v>
      </c>
      <c r="BN20" s="2">
        <f t="shared" si="18"/>
        <v>0</v>
      </c>
      <c r="BO20" s="3">
        <f t="shared" si="19"/>
        <v>0</v>
      </c>
      <c r="BP20" s="17">
        <f ca="1">BI51</f>
        <v>0</v>
      </c>
      <c r="BQ20" s="18">
        <f>B6</f>
        <v>0</v>
      </c>
      <c r="BR20" s="19">
        <f>C63</f>
        <v>0.65</v>
      </c>
      <c r="BS20" s="19">
        <f>B68</f>
        <v>4</v>
      </c>
      <c r="BT20" s="6">
        <f>B69</f>
        <v>120</v>
      </c>
      <c r="BU20" s="6">
        <f>B7</f>
        <v>0</v>
      </c>
      <c r="BV20" s="19">
        <f t="shared" si="4"/>
        <v>0</v>
      </c>
      <c r="BW20" s="3">
        <f t="shared" si="30"/>
        <v>0</v>
      </c>
      <c r="BX20" s="3">
        <f t="shared" si="31"/>
        <v>1</v>
      </c>
      <c r="BY20" s="21">
        <f>B5</f>
        <v>0</v>
      </c>
      <c r="CA20" s="3">
        <f t="shared" si="20"/>
        <v>0</v>
      </c>
      <c r="CC20" s="22" t="e">
        <f t="shared" si="5"/>
        <v>#N/A</v>
      </c>
      <c r="CD20" s="24" t="e">
        <f t="shared" si="21"/>
        <v>#N/A</v>
      </c>
      <c r="CE20" s="24" t="e">
        <f t="shared" si="6"/>
        <v>#N/A</v>
      </c>
      <c r="CF20" s="24" t="e">
        <f t="shared" si="22"/>
        <v>#N/A</v>
      </c>
      <c r="CG20" s="24" t="e">
        <f t="shared" si="7"/>
        <v>#N/A</v>
      </c>
      <c r="CH20" s="24" t="e">
        <f t="shared" si="23"/>
        <v>#N/A</v>
      </c>
      <c r="CI20" s="24" t="e">
        <f t="shared" si="24"/>
        <v>#N/A</v>
      </c>
      <c r="CJ20" s="24" t="e">
        <f t="shared" si="25"/>
        <v>#N/A</v>
      </c>
      <c r="CK20" s="24" t="e">
        <f t="shared" si="26"/>
        <v>#N/A</v>
      </c>
      <c r="CM20" s="25" t="e">
        <f t="shared" si="32"/>
        <v>#N/A</v>
      </c>
      <c r="CN20" s="3" t="str">
        <f t="shared" si="33"/>
        <v/>
      </c>
    </row>
    <row r="21" spans="1:92" ht="20" customHeight="1">
      <c r="A21" s="102"/>
      <c r="B21" s="72"/>
      <c r="C21" s="73"/>
      <c r="E21" s="51" t="s">
        <v>5</v>
      </c>
      <c r="F21" s="56">
        <f ca="1">BI51</f>
        <v>0</v>
      </c>
      <c r="G21" s="46" t="s">
        <v>29</v>
      </c>
      <c r="H21" s="33" t="str">
        <f t="shared" si="0"/>
        <v/>
      </c>
      <c r="I21" s="34" t="str">
        <f t="shared" si="1"/>
        <v/>
      </c>
      <c r="J21" s="32" t="str">
        <f t="shared" si="8"/>
        <v/>
      </c>
      <c r="K21" s="42" t="str">
        <f t="shared" si="9"/>
        <v/>
      </c>
      <c r="L21" s="35" t="str">
        <f t="shared" si="2"/>
        <v/>
      </c>
      <c r="M21" s="35" t="str">
        <f t="shared" si="10"/>
        <v/>
      </c>
      <c r="N21" s="35" t="str">
        <f t="shared" si="3"/>
        <v/>
      </c>
      <c r="O21" s="5"/>
      <c r="AZ21" s="29">
        <f t="shared" si="11"/>
        <v>-0.32900000000000001</v>
      </c>
      <c r="BA21" s="3">
        <f>BH54</f>
        <v>166.36054200000001</v>
      </c>
      <c r="BB21" s="3">
        <f>BH55</f>
        <v>61.9</v>
      </c>
      <c r="BC21" s="29">
        <f t="shared" si="12"/>
        <v>-0.32900000000000001</v>
      </c>
      <c r="BD21" s="3" t="e">
        <f t="shared" ca="1" si="27"/>
        <v>#DIV/0!</v>
      </c>
      <c r="BE21" s="40">
        <f>IF(B79=1,B32*88.4,B32)</f>
        <v>0</v>
      </c>
      <c r="BG21" s="11" t="e">
        <f t="shared" ca="1" si="28"/>
        <v>#DIV/0!</v>
      </c>
      <c r="BH21" s="11" t="e">
        <f t="shared" si="29"/>
        <v>#DIV/0!</v>
      </c>
      <c r="BI21" s="13" t="e">
        <f t="shared" ca="1" si="13"/>
        <v>#DIV/0!</v>
      </c>
      <c r="BJ21" s="13" t="e">
        <f t="shared" si="14"/>
        <v>#DIV/0!</v>
      </c>
      <c r="BK21" s="4" t="e">
        <f t="shared" ca="1" si="15"/>
        <v>#DIV/0!</v>
      </c>
      <c r="BL21" s="26" t="e">
        <f t="shared" ca="1" si="16"/>
        <v>#DIV/0!</v>
      </c>
      <c r="BM21" s="25">
        <f t="shared" si="17"/>
        <v>0</v>
      </c>
      <c r="BN21" s="2">
        <f t="shared" si="18"/>
        <v>0</v>
      </c>
      <c r="BO21" s="3">
        <f t="shared" si="19"/>
        <v>0</v>
      </c>
      <c r="BP21" s="17">
        <f ca="1">BI51</f>
        <v>0</v>
      </c>
      <c r="BQ21" s="18">
        <f>B6</f>
        <v>0</v>
      </c>
      <c r="BR21" s="19">
        <f>C63</f>
        <v>0.65</v>
      </c>
      <c r="BS21" s="19">
        <f>B68</f>
        <v>4</v>
      </c>
      <c r="BT21" s="6">
        <f>B69</f>
        <v>120</v>
      </c>
      <c r="BU21" s="6">
        <f>B7</f>
        <v>0</v>
      </c>
      <c r="BV21" s="19">
        <f t="shared" si="4"/>
        <v>0</v>
      </c>
      <c r="BW21" s="3">
        <f t="shared" si="30"/>
        <v>0</v>
      </c>
      <c r="BX21" s="3">
        <f t="shared" si="31"/>
        <v>1</v>
      </c>
      <c r="BY21" s="21">
        <f>B5</f>
        <v>0</v>
      </c>
      <c r="CA21" s="3">
        <f t="shared" si="20"/>
        <v>0</v>
      </c>
      <c r="CC21" s="22" t="e">
        <f t="shared" si="5"/>
        <v>#N/A</v>
      </c>
      <c r="CD21" s="24" t="e">
        <f t="shared" si="21"/>
        <v>#N/A</v>
      </c>
      <c r="CE21" s="24" t="e">
        <f t="shared" si="6"/>
        <v>#N/A</v>
      </c>
      <c r="CF21" s="24" t="e">
        <f t="shared" si="22"/>
        <v>#N/A</v>
      </c>
      <c r="CG21" s="24" t="e">
        <f t="shared" si="7"/>
        <v>#N/A</v>
      </c>
      <c r="CH21" s="24" t="e">
        <f t="shared" si="23"/>
        <v>#N/A</v>
      </c>
      <c r="CI21" s="24" t="e">
        <f t="shared" si="24"/>
        <v>#N/A</v>
      </c>
      <c r="CJ21" s="24" t="e">
        <f t="shared" si="25"/>
        <v>#N/A</v>
      </c>
      <c r="CK21" s="24" t="e">
        <f t="shared" si="26"/>
        <v>#N/A</v>
      </c>
      <c r="CM21" s="25" t="e">
        <f t="shared" si="32"/>
        <v>#N/A</v>
      </c>
      <c r="CN21" s="3" t="str">
        <f t="shared" si="33"/>
        <v/>
      </c>
    </row>
    <row r="22" spans="1:92" ht="20" customHeight="1">
      <c r="A22" s="102"/>
      <c r="B22" s="72"/>
      <c r="C22" s="73"/>
      <c r="E22" s="47"/>
      <c r="F22" s="47"/>
      <c r="G22" s="45"/>
      <c r="H22" s="33" t="str">
        <f t="shared" si="0"/>
        <v/>
      </c>
      <c r="I22" s="34" t="str">
        <f t="shared" si="1"/>
        <v/>
      </c>
      <c r="J22" s="32" t="str">
        <f t="shared" si="8"/>
        <v/>
      </c>
      <c r="K22" s="42" t="str">
        <f t="shared" si="9"/>
        <v/>
      </c>
      <c r="L22" s="35" t="str">
        <f t="shared" si="2"/>
        <v/>
      </c>
      <c r="M22" s="35" t="str">
        <f t="shared" si="10"/>
        <v/>
      </c>
      <c r="N22" s="35" t="str">
        <f t="shared" si="3"/>
        <v/>
      </c>
      <c r="O22" s="5"/>
      <c r="AZ22" s="29">
        <f t="shared" si="11"/>
        <v>-0.32900000000000001</v>
      </c>
      <c r="BA22" s="3">
        <f>BH54</f>
        <v>166.36054200000001</v>
      </c>
      <c r="BB22" s="3">
        <f>BH55</f>
        <v>61.9</v>
      </c>
      <c r="BC22" s="29">
        <f t="shared" si="12"/>
        <v>-0.32900000000000001</v>
      </c>
      <c r="BD22" s="3" t="e">
        <f t="shared" ca="1" si="27"/>
        <v>#DIV/0!</v>
      </c>
      <c r="BE22" s="40">
        <f>IF(B79=1,B33*88.4,B33)</f>
        <v>0</v>
      </c>
      <c r="BG22" s="11" t="e">
        <f t="shared" ca="1" si="28"/>
        <v>#DIV/0!</v>
      </c>
      <c r="BH22" s="11" t="e">
        <f t="shared" si="29"/>
        <v>#DIV/0!</v>
      </c>
      <c r="BI22" s="13" t="e">
        <f t="shared" ca="1" si="13"/>
        <v>#DIV/0!</v>
      </c>
      <c r="BJ22" s="13" t="e">
        <f t="shared" si="14"/>
        <v>#DIV/0!</v>
      </c>
      <c r="BK22" s="4" t="e">
        <f t="shared" ca="1" si="15"/>
        <v>#DIV/0!</v>
      </c>
      <c r="BL22" s="26" t="e">
        <f t="shared" ca="1" si="16"/>
        <v>#DIV/0!</v>
      </c>
      <c r="BM22" s="25">
        <f t="shared" si="17"/>
        <v>0</v>
      </c>
      <c r="BN22" s="2">
        <f t="shared" si="18"/>
        <v>0</v>
      </c>
      <c r="BO22" s="3">
        <f t="shared" si="19"/>
        <v>0</v>
      </c>
      <c r="BP22" s="17">
        <f ca="1">BI51</f>
        <v>0</v>
      </c>
      <c r="BQ22" s="18">
        <f>B6</f>
        <v>0</v>
      </c>
      <c r="BR22" s="19">
        <f>C63</f>
        <v>0.65</v>
      </c>
      <c r="BS22" s="19">
        <f>B68</f>
        <v>4</v>
      </c>
      <c r="BT22" s="6">
        <f>B69</f>
        <v>120</v>
      </c>
      <c r="BU22" s="6">
        <f>B7</f>
        <v>0</v>
      </c>
      <c r="BV22" s="19">
        <f t="shared" si="4"/>
        <v>0</v>
      </c>
      <c r="BW22" s="3">
        <f t="shared" si="30"/>
        <v>0</v>
      </c>
      <c r="BX22" s="3">
        <f t="shared" si="31"/>
        <v>1</v>
      </c>
      <c r="BY22" s="21">
        <f>B5</f>
        <v>0</v>
      </c>
      <c r="CA22" s="3">
        <f t="shared" si="20"/>
        <v>0</v>
      </c>
      <c r="CC22" s="22" t="e">
        <f t="shared" si="5"/>
        <v>#N/A</v>
      </c>
      <c r="CD22" s="24" t="e">
        <f t="shared" si="21"/>
        <v>#N/A</v>
      </c>
      <c r="CE22" s="24" t="e">
        <f t="shared" si="6"/>
        <v>#N/A</v>
      </c>
      <c r="CF22" s="24" t="e">
        <f t="shared" si="22"/>
        <v>#N/A</v>
      </c>
      <c r="CG22" s="24" t="e">
        <f t="shared" si="7"/>
        <v>#N/A</v>
      </c>
      <c r="CH22" s="24" t="e">
        <f t="shared" si="23"/>
        <v>#N/A</v>
      </c>
      <c r="CI22" s="24" t="e">
        <f t="shared" si="24"/>
        <v>#N/A</v>
      </c>
      <c r="CJ22" s="24" t="e">
        <f t="shared" si="25"/>
        <v>#N/A</v>
      </c>
      <c r="CK22" s="24" t="e">
        <f t="shared" si="26"/>
        <v>#N/A</v>
      </c>
      <c r="CM22" s="25" t="e">
        <f t="shared" si="32"/>
        <v>#N/A</v>
      </c>
      <c r="CN22" s="3" t="str">
        <f t="shared" si="33"/>
        <v/>
      </c>
    </row>
    <row r="23" spans="1:92" ht="20" customHeight="1">
      <c r="A23" s="102"/>
      <c r="B23" s="72"/>
      <c r="C23" s="73"/>
      <c r="E23" s="49"/>
      <c r="F23" s="58"/>
      <c r="G23" s="62"/>
      <c r="H23" s="33" t="str">
        <f t="shared" si="0"/>
        <v/>
      </c>
      <c r="I23" s="34" t="str">
        <f t="shared" si="1"/>
        <v/>
      </c>
      <c r="J23" s="32" t="str">
        <f t="shared" si="8"/>
        <v/>
      </c>
      <c r="K23" s="42" t="str">
        <f t="shared" si="9"/>
        <v/>
      </c>
      <c r="L23" s="35" t="str">
        <f t="shared" si="2"/>
        <v/>
      </c>
      <c r="M23" s="35" t="str">
        <f t="shared" si="10"/>
        <v/>
      </c>
      <c r="N23" s="35" t="str">
        <f t="shared" si="3"/>
        <v/>
      </c>
      <c r="O23" s="5"/>
      <c r="AZ23" s="29">
        <f t="shared" si="11"/>
        <v>-0.32900000000000001</v>
      </c>
      <c r="BA23" s="3">
        <f>BH54</f>
        <v>166.36054200000001</v>
      </c>
      <c r="BB23" s="3">
        <f>BH55</f>
        <v>61.9</v>
      </c>
      <c r="BC23" s="29">
        <f t="shared" si="12"/>
        <v>-0.32900000000000001</v>
      </c>
      <c r="BD23" s="3" t="e">
        <f t="shared" ca="1" si="27"/>
        <v>#DIV/0!</v>
      </c>
      <c r="BE23" s="40">
        <f>IF(B79=1,B34*88.4,B34)</f>
        <v>0</v>
      </c>
      <c r="BG23" s="11" t="e">
        <f t="shared" ca="1" si="28"/>
        <v>#DIV/0!</v>
      </c>
      <c r="BH23" s="11" t="e">
        <f t="shared" si="29"/>
        <v>#DIV/0!</v>
      </c>
      <c r="BI23" s="13" t="e">
        <f t="shared" ca="1" si="13"/>
        <v>#DIV/0!</v>
      </c>
      <c r="BJ23" s="13" t="e">
        <f t="shared" si="14"/>
        <v>#DIV/0!</v>
      </c>
      <c r="BK23" s="4" t="e">
        <f t="shared" ca="1" si="15"/>
        <v>#DIV/0!</v>
      </c>
      <c r="BL23" s="26" t="e">
        <f t="shared" ca="1" si="16"/>
        <v>#DIV/0!</v>
      </c>
      <c r="BM23" s="25">
        <f t="shared" si="17"/>
        <v>0</v>
      </c>
      <c r="BN23" s="2">
        <f t="shared" si="18"/>
        <v>0</v>
      </c>
      <c r="BO23" s="3">
        <f t="shared" si="19"/>
        <v>0</v>
      </c>
      <c r="BP23" s="17">
        <f ca="1">BI51</f>
        <v>0</v>
      </c>
      <c r="BQ23" s="18">
        <f>B6</f>
        <v>0</v>
      </c>
      <c r="BR23" s="19">
        <f>C63</f>
        <v>0.65</v>
      </c>
      <c r="BS23" s="19">
        <f>B68</f>
        <v>4</v>
      </c>
      <c r="BT23" s="6">
        <f>B69</f>
        <v>120</v>
      </c>
      <c r="BU23" s="6">
        <f>B7</f>
        <v>0</v>
      </c>
      <c r="BV23" s="19">
        <f t="shared" si="4"/>
        <v>0</v>
      </c>
      <c r="BW23" s="3">
        <f t="shared" si="30"/>
        <v>0</v>
      </c>
      <c r="BX23" s="3">
        <f t="shared" si="31"/>
        <v>1</v>
      </c>
      <c r="BY23" s="21">
        <f>B5</f>
        <v>0</v>
      </c>
      <c r="CA23" s="3">
        <f t="shared" si="20"/>
        <v>0</v>
      </c>
      <c r="CC23" s="22" t="e">
        <f t="shared" si="5"/>
        <v>#N/A</v>
      </c>
      <c r="CD23" s="24" t="e">
        <f t="shared" si="21"/>
        <v>#N/A</v>
      </c>
      <c r="CE23" s="24" t="e">
        <f t="shared" si="6"/>
        <v>#N/A</v>
      </c>
      <c r="CF23" s="24" t="e">
        <f t="shared" si="22"/>
        <v>#N/A</v>
      </c>
      <c r="CG23" s="24" t="e">
        <f t="shared" si="7"/>
        <v>#N/A</v>
      </c>
      <c r="CH23" s="24" t="e">
        <f t="shared" si="23"/>
        <v>#N/A</v>
      </c>
      <c r="CI23" s="24" t="e">
        <f t="shared" si="24"/>
        <v>#N/A</v>
      </c>
      <c r="CJ23" s="24" t="e">
        <f t="shared" si="25"/>
        <v>#N/A</v>
      </c>
      <c r="CK23" s="24" t="e">
        <f t="shared" si="26"/>
        <v>#N/A</v>
      </c>
      <c r="CM23" s="25" t="e">
        <f t="shared" si="32"/>
        <v>#N/A</v>
      </c>
      <c r="CN23" s="3" t="str">
        <f t="shared" si="33"/>
        <v/>
      </c>
    </row>
    <row r="24" spans="1:92" ht="20" customHeight="1">
      <c r="A24" s="102"/>
      <c r="B24" s="72"/>
      <c r="C24" s="73"/>
      <c r="E24" s="49"/>
      <c r="F24" s="58"/>
      <c r="G24" s="62"/>
      <c r="H24" s="33" t="str">
        <f t="shared" si="0"/>
        <v/>
      </c>
      <c r="I24" s="34" t="str">
        <f t="shared" si="1"/>
        <v/>
      </c>
      <c r="J24" s="32" t="str">
        <f t="shared" si="8"/>
        <v/>
      </c>
      <c r="K24" s="42" t="str">
        <f t="shared" si="9"/>
        <v/>
      </c>
      <c r="L24" s="35" t="str">
        <f t="shared" si="2"/>
        <v/>
      </c>
      <c r="M24" s="35" t="str">
        <f t="shared" si="10"/>
        <v/>
      </c>
      <c r="N24" s="35" t="str">
        <f t="shared" si="3"/>
        <v/>
      </c>
      <c r="O24" s="5"/>
      <c r="AZ24" s="29">
        <f t="shared" si="11"/>
        <v>-0.32900000000000001</v>
      </c>
      <c r="BA24" s="3">
        <f>BH54</f>
        <v>166.36054200000001</v>
      </c>
      <c r="BB24" s="3">
        <f>BH55</f>
        <v>61.9</v>
      </c>
      <c r="BC24" s="29">
        <f t="shared" si="12"/>
        <v>-0.32900000000000001</v>
      </c>
      <c r="BD24" s="3" t="e">
        <f t="shared" ca="1" si="27"/>
        <v>#DIV/0!</v>
      </c>
      <c r="BE24" s="40">
        <f>IF(B79=1,B35*88.4,B35)</f>
        <v>0</v>
      </c>
      <c r="BG24" s="11" t="e">
        <f t="shared" ca="1" si="28"/>
        <v>#DIV/0!</v>
      </c>
      <c r="BH24" s="11" t="e">
        <f t="shared" si="29"/>
        <v>#DIV/0!</v>
      </c>
      <c r="BI24" s="13" t="e">
        <f t="shared" ca="1" si="13"/>
        <v>#DIV/0!</v>
      </c>
      <c r="BJ24" s="13" t="e">
        <f t="shared" si="14"/>
        <v>#DIV/0!</v>
      </c>
      <c r="BK24" s="4" t="e">
        <f t="shared" ca="1" si="15"/>
        <v>#DIV/0!</v>
      </c>
      <c r="BL24" s="26" t="e">
        <f t="shared" ca="1" si="16"/>
        <v>#DIV/0!</v>
      </c>
      <c r="BM24" s="25">
        <f t="shared" si="17"/>
        <v>0</v>
      </c>
      <c r="BN24" s="2">
        <f t="shared" si="18"/>
        <v>0</v>
      </c>
      <c r="BO24" s="3">
        <f t="shared" si="19"/>
        <v>0</v>
      </c>
      <c r="BP24" s="17">
        <f ca="1">BI51</f>
        <v>0</v>
      </c>
      <c r="BQ24" s="18">
        <f>B6</f>
        <v>0</v>
      </c>
      <c r="BR24" s="19">
        <f>C63</f>
        <v>0.65</v>
      </c>
      <c r="BS24" s="19">
        <f>B68</f>
        <v>4</v>
      </c>
      <c r="BT24" s="6">
        <f>B69</f>
        <v>120</v>
      </c>
      <c r="BU24" s="6">
        <f>B7</f>
        <v>0</v>
      </c>
      <c r="BV24" s="19">
        <f t="shared" si="4"/>
        <v>0</v>
      </c>
      <c r="BW24" s="3">
        <f t="shared" si="30"/>
        <v>0</v>
      </c>
      <c r="BX24" s="3">
        <f t="shared" si="31"/>
        <v>1</v>
      </c>
      <c r="BY24" s="21">
        <f>B5</f>
        <v>0</v>
      </c>
      <c r="CA24" s="3">
        <f t="shared" si="20"/>
        <v>0</v>
      </c>
      <c r="CC24" s="22" t="e">
        <f t="shared" si="5"/>
        <v>#N/A</v>
      </c>
      <c r="CD24" s="24" t="e">
        <f t="shared" si="21"/>
        <v>#N/A</v>
      </c>
      <c r="CE24" s="24" t="e">
        <f t="shared" si="6"/>
        <v>#N/A</v>
      </c>
      <c r="CF24" s="24" t="e">
        <f t="shared" si="22"/>
        <v>#N/A</v>
      </c>
      <c r="CG24" s="24" t="e">
        <f t="shared" si="7"/>
        <v>#N/A</v>
      </c>
      <c r="CH24" s="24" t="e">
        <f t="shared" si="23"/>
        <v>#N/A</v>
      </c>
      <c r="CI24" s="24" t="e">
        <f t="shared" si="24"/>
        <v>#N/A</v>
      </c>
      <c r="CJ24" s="24" t="e">
        <f t="shared" si="25"/>
        <v>#N/A</v>
      </c>
      <c r="CK24" s="24" t="e">
        <f t="shared" si="26"/>
        <v>#N/A</v>
      </c>
      <c r="CM24" s="25" t="e">
        <f t="shared" si="32"/>
        <v>#N/A</v>
      </c>
      <c r="CN24" s="3" t="str">
        <f t="shared" si="33"/>
        <v/>
      </c>
    </row>
    <row r="25" spans="1:92" ht="20" customHeight="1">
      <c r="A25" s="102"/>
      <c r="B25" s="72"/>
      <c r="C25" s="73"/>
      <c r="E25" s="100" t="str">
        <f>IF(CA48&gt;0,"Error! Negative dGFR!","")</f>
        <v/>
      </c>
      <c r="F25" s="100"/>
      <c r="G25" s="100"/>
      <c r="H25" s="33" t="str">
        <f t="shared" si="0"/>
        <v/>
      </c>
      <c r="I25" s="34" t="str">
        <f t="shared" si="1"/>
        <v/>
      </c>
      <c r="J25" s="32" t="str">
        <f t="shared" si="8"/>
        <v/>
      </c>
      <c r="K25" s="42" t="str">
        <f t="shared" si="9"/>
        <v/>
      </c>
      <c r="L25" s="35" t="str">
        <f t="shared" si="2"/>
        <v/>
      </c>
      <c r="M25" s="35" t="str">
        <f t="shared" si="10"/>
        <v/>
      </c>
      <c r="N25" s="35" t="str">
        <f t="shared" si="3"/>
        <v/>
      </c>
      <c r="O25" s="5"/>
      <c r="S25" s="1"/>
      <c r="T25" s="1"/>
      <c r="U25" s="1"/>
      <c r="AZ25" s="29">
        <f t="shared" si="11"/>
        <v>-0.32900000000000001</v>
      </c>
      <c r="BA25" s="3">
        <f>BH54</f>
        <v>166.36054200000001</v>
      </c>
      <c r="BB25" s="3">
        <f>BH55</f>
        <v>61.9</v>
      </c>
      <c r="BC25" s="29">
        <f t="shared" si="12"/>
        <v>-0.32900000000000001</v>
      </c>
      <c r="BD25" s="3" t="e">
        <f t="shared" ca="1" si="27"/>
        <v>#DIV/0!</v>
      </c>
      <c r="BE25" s="40">
        <f>IF(B79=1,B36*88.4,B36)</f>
        <v>0</v>
      </c>
      <c r="BG25" s="11" t="e">
        <f t="shared" ca="1" si="28"/>
        <v>#DIV/0!</v>
      </c>
      <c r="BH25" s="11" t="e">
        <f t="shared" si="29"/>
        <v>#DIV/0!</v>
      </c>
      <c r="BI25" s="13" t="e">
        <f t="shared" ca="1" si="13"/>
        <v>#DIV/0!</v>
      </c>
      <c r="BJ25" s="13" t="e">
        <f t="shared" si="14"/>
        <v>#DIV/0!</v>
      </c>
      <c r="BK25" s="4" t="e">
        <f t="shared" ca="1" si="15"/>
        <v>#DIV/0!</v>
      </c>
      <c r="BL25" s="26" t="e">
        <f t="shared" ca="1" si="16"/>
        <v>#DIV/0!</v>
      </c>
      <c r="BM25" s="25">
        <f t="shared" si="17"/>
        <v>0</v>
      </c>
      <c r="BN25" s="2">
        <f t="shared" si="18"/>
        <v>0</v>
      </c>
      <c r="BO25" s="3">
        <f t="shared" si="19"/>
        <v>0</v>
      </c>
      <c r="BP25" s="17">
        <f ca="1">BI51</f>
        <v>0</v>
      </c>
      <c r="BQ25" s="18">
        <f>B6</f>
        <v>0</v>
      </c>
      <c r="BR25" s="19">
        <f>C63</f>
        <v>0.65</v>
      </c>
      <c r="BS25" s="19">
        <f>B68</f>
        <v>4</v>
      </c>
      <c r="BT25" s="6">
        <f>B69</f>
        <v>120</v>
      </c>
      <c r="BU25" s="6">
        <f>B7</f>
        <v>0</v>
      </c>
      <c r="BV25" s="19">
        <f t="shared" si="4"/>
        <v>0</v>
      </c>
      <c r="BW25" s="3">
        <f t="shared" si="30"/>
        <v>0</v>
      </c>
      <c r="BX25" s="3">
        <f t="shared" si="31"/>
        <v>1</v>
      </c>
      <c r="BY25" s="21">
        <f>B5</f>
        <v>0</v>
      </c>
      <c r="CA25" s="3">
        <f t="shared" si="20"/>
        <v>0</v>
      </c>
      <c r="CC25" s="22" t="e">
        <f t="shared" si="5"/>
        <v>#N/A</v>
      </c>
      <c r="CD25" s="24" t="e">
        <f t="shared" si="21"/>
        <v>#N/A</v>
      </c>
      <c r="CE25" s="24" t="e">
        <f t="shared" si="6"/>
        <v>#N/A</v>
      </c>
      <c r="CF25" s="24" t="e">
        <f t="shared" si="22"/>
        <v>#N/A</v>
      </c>
      <c r="CG25" s="24" t="e">
        <f t="shared" si="7"/>
        <v>#N/A</v>
      </c>
      <c r="CH25" s="24" t="e">
        <f t="shared" si="23"/>
        <v>#N/A</v>
      </c>
      <c r="CI25" s="24" t="e">
        <f t="shared" si="24"/>
        <v>#N/A</v>
      </c>
      <c r="CJ25" s="24" t="e">
        <f t="shared" si="25"/>
        <v>#N/A</v>
      </c>
      <c r="CK25" s="24" t="e">
        <f t="shared" si="26"/>
        <v>#N/A</v>
      </c>
      <c r="CM25" s="25" t="e">
        <f t="shared" si="32"/>
        <v>#N/A</v>
      </c>
      <c r="CN25" s="3" t="str">
        <f t="shared" si="33"/>
        <v/>
      </c>
    </row>
    <row r="26" spans="1:92" ht="20" customHeight="1">
      <c r="A26" s="102"/>
      <c r="B26" s="72"/>
      <c r="C26" s="73"/>
      <c r="E26" s="100"/>
      <c r="F26" s="100"/>
      <c r="G26" s="100"/>
      <c r="H26" s="33" t="str">
        <f t="shared" si="0"/>
        <v/>
      </c>
      <c r="I26" s="34" t="str">
        <f t="shared" si="1"/>
        <v/>
      </c>
      <c r="J26" s="32" t="str">
        <f t="shared" si="8"/>
        <v/>
      </c>
      <c r="K26" s="42" t="str">
        <f t="shared" si="9"/>
        <v/>
      </c>
      <c r="L26" s="35" t="str">
        <f t="shared" si="2"/>
        <v/>
      </c>
      <c r="M26" s="35" t="str">
        <f t="shared" si="10"/>
        <v/>
      </c>
      <c r="N26" s="35" t="str">
        <f t="shared" si="3"/>
        <v/>
      </c>
      <c r="O26" s="5"/>
      <c r="S26" s="1"/>
      <c r="T26" s="1"/>
      <c r="U26" s="1"/>
      <c r="AZ26" s="29">
        <f t="shared" si="11"/>
        <v>-0.32900000000000001</v>
      </c>
      <c r="BA26" s="3">
        <f>BH54</f>
        <v>166.36054200000001</v>
      </c>
      <c r="BB26" s="24">
        <f>BH55</f>
        <v>61.9</v>
      </c>
      <c r="BC26" s="29">
        <f t="shared" si="12"/>
        <v>-0.32900000000000001</v>
      </c>
      <c r="BD26" s="3" t="e">
        <f t="shared" ca="1" si="27"/>
        <v>#DIV/0!</v>
      </c>
      <c r="BE26" s="40">
        <f>IF(B79=1,B37*88.4,B37)</f>
        <v>0</v>
      </c>
      <c r="BG26" s="11" t="e">
        <f t="shared" ca="1" si="28"/>
        <v>#DIV/0!</v>
      </c>
      <c r="BH26" s="11" t="e">
        <f t="shared" si="29"/>
        <v>#DIV/0!</v>
      </c>
      <c r="BI26" s="13" t="e">
        <f t="shared" ca="1" si="13"/>
        <v>#DIV/0!</v>
      </c>
      <c r="BJ26" s="13" t="e">
        <f t="shared" si="14"/>
        <v>#DIV/0!</v>
      </c>
      <c r="BK26" s="4" t="e">
        <f t="shared" ca="1" si="15"/>
        <v>#DIV/0!</v>
      </c>
      <c r="BL26" s="26" t="e">
        <f t="shared" ca="1" si="16"/>
        <v>#DIV/0!</v>
      </c>
      <c r="BM26" s="25">
        <f t="shared" si="17"/>
        <v>0</v>
      </c>
      <c r="BN26" s="2">
        <f t="shared" si="18"/>
        <v>0</v>
      </c>
      <c r="BO26" s="3">
        <f t="shared" si="19"/>
        <v>0</v>
      </c>
      <c r="BP26" s="17">
        <f ca="1">BI51</f>
        <v>0</v>
      </c>
      <c r="BQ26" s="18">
        <f>B6</f>
        <v>0</v>
      </c>
      <c r="BR26" s="19">
        <f>C63</f>
        <v>0.65</v>
      </c>
      <c r="BS26" s="19">
        <f>B68</f>
        <v>4</v>
      </c>
      <c r="BT26" s="6">
        <f>B69</f>
        <v>120</v>
      </c>
      <c r="BU26" s="6">
        <f>B7</f>
        <v>0</v>
      </c>
      <c r="BV26" s="19">
        <f t="shared" si="4"/>
        <v>0</v>
      </c>
      <c r="BW26" s="3">
        <f t="shared" si="30"/>
        <v>0</v>
      </c>
      <c r="BX26" s="3">
        <f t="shared" si="31"/>
        <v>1</v>
      </c>
      <c r="BY26" s="21">
        <f>B5</f>
        <v>0</v>
      </c>
      <c r="CA26" s="3">
        <f t="shared" si="20"/>
        <v>0</v>
      </c>
      <c r="CC26" s="22" t="e">
        <f t="shared" si="5"/>
        <v>#N/A</v>
      </c>
      <c r="CD26" s="24" t="e">
        <f t="shared" si="21"/>
        <v>#N/A</v>
      </c>
      <c r="CE26" s="24" t="e">
        <f t="shared" si="6"/>
        <v>#N/A</v>
      </c>
      <c r="CF26" s="24" t="e">
        <f t="shared" si="22"/>
        <v>#N/A</v>
      </c>
      <c r="CG26" s="24" t="e">
        <f t="shared" si="7"/>
        <v>#N/A</v>
      </c>
      <c r="CH26" s="24" t="e">
        <f t="shared" si="23"/>
        <v>#N/A</v>
      </c>
      <c r="CI26" s="24" t="e">
        <f t="shared" si="24"/>
        <v>#N/A</v>
      </c>
      <c r="CJ26" s="24" t="e">
        <f t="shared" si="25"/>
        <v>#N/A</v>
      </c>
      <c r="CK26" s="24" t="e">
        <f t="shared" si="26"/>
        <v>#N/A</v>
      </c>
      <c r="CM26" s="25" t="e">
        <f t="shared" si="32"/>
        <v>#N/A</v>
      </c>
      <c r="CN26" s="3" t="str">
        <f t="shared" si="33"/>
        <v/>
      </c>
    </row>
    <row r="27" spans="1:92" ht="20" customHeight="1">
      <c r="A27" s="102"/>
      <c r="B27" s="72"/>
      <c r="C27" s="73"/>
      <c r="E27" s="100"/>
      <c r="F27" s="100"/>
      <c r="G27" s="100"/>
      <c r="H27" s="33" t="str">
        <f t="shared" si="0"/>
        <v/>
      </c>
      <c r="I27" s="34" t="str">
        <f t="shared" si="1"/>
        <v/>
      </c>
      <c r="J27" s="32" t="str">
        <f t="shared" si="8"/>
        <v/>
      </c>
      <c r="K27" s="42" t="str">
        <f t="shared" si="9"/>
        <v/>
      </c>
      <c r="L27" s="35" t="str">
        <f t="shared" si="2"/>
        <v/>
      </c>
      <c r="M27" s="35" t="str">
        <f t="shared" si="10"/>
        <v/>
      </c>
      <c r="N27" s="35" t="str">
        <f t="shared" si="3"/>
        <v/>
      </c>
      <c r="O27" s="5"/>
      <c r="S27" s="1"/>
      <c r="T27" s="1"/>
      <c r="U27" s="1"/>
      <c r="AZ27" s="29">
        <f t="shared" si="11"/>
        <v>-0.32900000000000001</v>
      </c>
      <c r="BA27" s="3">
        <f>BH54</f>
        <v>166.36054200000001</v>
      </c>
      <c r="BB27" s="3">
        <f>BH55</f>
        <v>61.9</v>
      </c>
      <c r="BC27" s="29">
        <f t="shared" si="12"/>
        <v>-0.32900000000000001</v>
      </c>
      <c r="BD27" s="3" t="e">
        <f t="shared" ca="1" si="27"/>
        <v>#DIV/0!</v>
      </c>
      <c r="BE27" s="40">
        <f>IF(B79=1,B38*88.4,B38)</f>
        <v>0</v>
      </c>
      <c r="BG27" s="11" t="e">
        <f t="shared" ca="1" si="28"/>
        <v>#DIV/0!</v>
      </c>
      <c r="BH27" s="11" t="e">
        <f t="shared" si="29"/>
        <v>#DIV/0!</v>
      </c>
      <c r="BI27" s="13" t="e">
        <f t="shared" ca="1" si="13"/>
        <v>#DIV/0!</v>
      </c>
      <c r="BJ27" s="13" t="e">
        <f t="shared" si="14"/>
        <v>#DIV/0!</v>
      </c>
      <c r="BK27" s="4" t="e">
        <f t="shared" ca="1" si="15"/>
        <v>#DIV/0!</v>
      </c>
      <c r="BL27" s="26" t="e">
        <f t="shared" ca="1" si="16"/>
        <v>#DIV/0!</v>
      </c>
      <c r="BM27" s="25">
        <f t="shared" si="17"/>
        <v>0</v>
      </c>
      <c r="BN27" s="2">
        <f t="shared" si="18"/>
        <v>0</v>
      </c>
      <c r="BO27" s="3">
        <f t="shared" si="19"/>
        <v>0</v>
      </c>
      <c r="BP27" s="17">
        <f ca="1">BI51</f>
        <v>0</v>
      </c>
      <c r="BQ27" s="18">
        <f>B6</f>
        <v>0</v>
      </c>
      <c r="BR27" s="19">
        <f>C63</f>
        <v>0.65</v>
      </c>
      <c r="BS27" s="19">
        <f>B68</f>
        <v>4</v>
      </c>
      <c r="BT27" s="6">
        <f>B69</f>
        <v>120</v>
      </c>
      <c r="BU27" s="6">
        <f>B7</f>
        <v>0</v>
      </c>
      <c r="BV27" s="19">
        <f t="shared" si="4"/>
        <v>0</v>
      </c>
      <c r="BW27" s="3">
        <f t="shared" si="30"/>
        <v>0</v>
      </c>
      <c r="BX27" s="3">
        <f t="shared" si="31"/>
        <v>1</v>
      </c>
      <c r="BY27" s="21">
        <f>B5</f>
        <v>0</v>
      </c>
      <c r="CA27" s="3">
        <f t="shared" si="20"/>
        <v>0</v>
      </c>
      <c r="CC27" s="22" t="e">
        <f t="shared" si="5"/>
        <v>#N/A</v>
      </c>
      <c r="CD27" s="24" t="e">
        <f t="shared" si="21"/>
        <v>#N/A</v>
      </c>
      <c r="CE27" s="24" t="e">
        <f t="shared" si="6"/>
        <v>#N/A</v>
      </c>
      <c r="CF27" s="24" t="e">
        <f t="shared" si="22"/>
        <v>#N/A</v>
      </c>
      <c r="CG27" s="24" t="e">
        <f t="shared" si="7"/>
        <v>#N/A</v>
      </c>
      <c r="CH27" s="24" t="e">
        <f t="shared" si="23"/>
        <v>#N/A</v>
      </c>
      <c r="CI27" s="24" t="e">
        <f t="shared" si="24"/>
        <v>#N/A</v>
      </c>
      <c r="CJ27" s="24" t="e">
        <f t="shared" si="25"/>
        <v>#N/A</v>
      </c>
      <c r="CK27" s="24" t="e">
        <f t="shared" si="26"/>
        <v>#N/A</v>
      </c>
      <c r="CM27" s="25" t="e">
        <f t="shared" si="32"/>
        <v>#N/A</v>
      </c>
      <c r="CN27" s="3" t="str">
        <f t="shared" si="33"/>
        <v/>
      </c>
    </row>
    <row r="28" spans="1:92" ht="20" customHeight="1">
      <c r="A28" s="102"/>
      <c r="B28" s="72"/>
      <c r="C28" s="73"/>
      <c r="E28" s="100"/>
      <c r="F28" s="100"/>
      <c r="G28" s="100"/>
      <c r="H28" s="33" t="str">
        <f t="shared" si="0"/>
        <v/>
      </c>
      <c r="I28" s="34" t="str">
        <f t="shared" si="1"/>
        <v/>
      </c>
      <c r="J28" s="32" t="str">
        <f t="shared" si="8"/>
        <v/>
      </c>
      <c r="K28" s="42" t="str">
        <f t="shared" si="9"/>
        <v/>
      </c>
      <c r="L28" s="35" t="str">
        <f t="shared" si="2"/>
        <v/>
      </c>
      <c r="M28" s="35" t="str">
        <f t="shared" si="10"/>
        <v/>
      </c>
      <c r="N28" s="35" t="str">
        <f t="shared" si="3"/>
        <v/>
      </c>
      <c r="O28" s="5"/>
      <c r="S28" s="1"/>
      <c r="T28" s="1"/>
      <c r="U28" s="1"/>
      <c r="AZ28" s="29">
        <f t="shared" si="11"/>
        <v>-0.32900000000000001</v>
      </c>
      <c r="BA28" s="3">
        <f>BH54</f>
        <v>166.36054200000001</v>
      </c>
      <c r="BB28" s="3">
        <f>BH55</f>
        <v>61.9</v>
      </c>
      <c r="BC28" s="29">
        <f t="shared" si="12"/>
        <v>-0.32900000000000001</v>
      </c>
      <c r="BD28" s="3" t="e">
        <f t="shared" ca="1" si="27"/>
        <v>#DIV/0!</v>
      </c>
      <c r="BE28" s="40">
        <f>IF(B79=1,B39*88.4,B39)</f>
        <v>0</v>
      </c>
      <c r="BG28" s="11" t="e">
        <f t="shared" ca="1" si="28"/>
        <v>#DIV/0!</v>
      </c>
      <c r="BH28" s="11" t="e">
        <f t="shared" si="29"/>
        <v>#DIV/0!</v>
      </c>
      <c r="BI28" s="13" t="e">
        <f t="shared" ca="1" si="13"/>
        <v>#DIV/0!</v>
      </c>
      <c r="BJ28" s="13" t="e">
        <f t="shared" si="14"/>
        <v>#DIV/0!</v>
      </c>
      <c r="BK28" s="4" t="e">
        <f t="shared" ca="1" si="15"/>
        <v>#DIV/0!</v>
      </c>
      <c r="BL28" s="26" t="e">
        <f t="shared" ca="1" si="16"/>
        <v>#DIV/0!</v>
      </c>
      <c r="BM28" s="25">
        <f t="shared" si="17"/>
        <v>0</v>
      </c>
      <c r="BN28" s="2">
        <f t="shared" si="18"/>
        <v>0</v>
      </c>
      <c r="BO28" s="3">
        <f t="shared" si="19"/>
        <v>0</v>
      </c>
      <c r="BP28" s="17">
        <f ca="1">BI51</f>
        <v>0</v>
      </c>
      <c r="BQ28" s="18">
        <f>B6</f>
        <v>0</v>
      </c>
      <c r="BR28" s="19">
        <f>C63</f>
        <v>0.65</v>
      </c>
      <c r="BS28" s="19">
        <f>B68</f>
        <v>4</v>
      </c>
      <c r="BT28" s="6">
        <f>B69</f>
        <v>120</v>
      </c>
      <c r="BU28" s="6">
        <f>B7</f>
        <v>0</v>
      </c>
      <c r="BV28" s="19">
        <f t="shared" si="4"/>
        <v>0</v>
      </c>
      <c r="BW28" s="3">
        <f t="shared" si="30"/>
        <v>0</v>
      </c>
      <c r="BX28" s="3">
        <f t="shared" si="31"/>
        <v>1</v>
      </c>
      <c r="BY28" s="21">
        <f>B5</f>
        <v>0</v>
      </c>
      <c r="CA28" s="3">
        <f t="shared" si="20"/>
        <v>0</v>
      </c>
      <c r="CC28" s="22" t="e">
        <f t="shared" si="5"/>
        <v>#N/A</v>
      </c>
      <c r="CD28" s="24" t="e">
        <f t="shared" si="21"/>
        <v>#N/A</v>
      </c>
      <c r="CE28" s="24" t="e">
        <f t="shared" si="6"/>
        <v>#N/A</v>
      </c>
      <c r="CF28" s="24" t="e">
        <f t="shared" si="22"/>
        <v>#N/A</v>
      </c>
      <c r="CG28" s="24" t="e">
        <f t="shared" si="7"/>
        <v>#N/A</v>
      </c>
      <c r="CH28" s="24" t="e">
        <f t="shared" si="23"/>
        <v>#N/A</v>
      </c>
      <c r="CI28" s="24" t="e">
        <f t="shared" si="24"/>
        <v>#N/A</v>
      </c>
      <c r="CJ28" s="24" t="e">
        <f t="shared" si="25"/>
        <v>#N/A</v>
      </c>
      <c r="CK28" s="24" t="e">
        <f t="shared" si="26"/>
        <v>#N/A</v>
      </c>
      <c r="CM28" s="25" t="e">
        <f t="shared" si="32"/>
        <v>#N/A</v>
      </c>
      <c r="CN28" s="3" t="str">
        <f t="shared" si="33"/>
        <v/>
      </c>
    </row>
    <row r="29" spans="1:92" ht="20" customHeight="1">
      <c r="A29" s="102"/>
      <c r="B29" s="72"/>
      <c r="C29" s="73"/>
      <c r="E29" s="100"/>
      <c r="F29" s="100"/>
      <c r="G29" s="100"/>
      <c r="H29" s="33" t="str">
        <f t="shared" si="0"/>
        <v/>
      </c>
      <c r="I29" s="34" t="str">
        <f t="shared" si="1"/>
        <v/>
      </c>
      <c r="J29" s="32" t="str">
        <f t="shared" si="8"/>
        <v/>
      </c>
      <c r="K29" s="42" t="str">
        <f t="shared" si="9"/>
        <v/>
      </c>
      <c r="L29" s="35" t="str">
        <f t="shared" si="2"/>
        <v/>
      </c>
      <c r="M29" s="35" t="str">
        <f t="shared" si="10"/>
        <v/>
      </c>
      <c r="N29" s="35" t="str">
        <f t="shared" si="3"/>
        <v/>
      </c>
      <c r="O29" s="5"/>
      <c r="S29" s="1"/>
      <c r="T29" s="1"/>
      <c r="U29" s="1"/>
      <c r="AZ29" s="29">
        <f t="shared" si="11"/>
        <v>-0.32900000000000001</v>
      </c>
      <c r="BA29" s="3">
        <f>BH54</f>
        <v>166.36054200000001</v>
      </c>
      <c r="BB29" s="3">
        <f>BH55</f>
        <v>61.9</v>
      </c>
      <c r="BC29" s="29">
        <f t="shared" si="12"/>
        <v>-0.32900000000000001</v>
      </c>
      <c r="BD29" s="3" t="e">
        <f t="shared" ca="1" si="27"/>
        <v>#DIV/0!</v>
      </c>
      <c r="BE29" s="40">
        <f>IF(B79=1,B40*88.4,B40)</f>
        <v>0</v>
      </c>
      <c r="BG29" s="11" t="e">
        <f t="shared" ca="1" si="28"/>
        <v>#DIV/0!</v>
      </c>
      <c r="BH29" s="11" t="e">
        <f t="shared" si="29"/>
        <v>#DIV/0!</v>
      </c>
      <c r="BI29" s="13" t="e">
        <f t="shared" ca="1" si="13"/>
        <v>#DIV/0!</v>
      </c>
      <c r="BJ29" s="13" t="e">
        <f t="shared" si="14"/>
        <v>#DIV/0!</v>
      </c>
      <c r="BK29" s="4" t="e">
        <f t="shared" ca="1" si="15"/>
        <v>#DIV/0!</v>
      </c>
      <c r="BL29" s="26" t="e">
        <f t="shared" ca="1" si="16"/>
        <v>#DIV/0!</v>
      </c>
      <c r="BM29" s="25">
        <f t="shared" si="17"/>
        <v>0</v>
      </c>
      <c r="BN29" s="2">
        <f t="shared" si="18"/>
        <v>0</v>
      </c>
      <c r="BO29" s="3">
        <f t="shared" si="19"/>
        <v>0</v>
      </c>
      <c r="BP29" s="17">
        <f ca="1">BI51</f>
        <v>0</v>
      </c>
      <c r="BQ29" s="18">
        <f>B6</f>
        <v>0</v>
      </c>
      <c r="BR29" s="19">
        <f>C63</f>
        <v>0.65</v>
      </c>
      <c r="BS29" s="19">
        <f>B68</f>
        <v>4</v>
      </c>
      <c r="BT29" s="6">
        <f>B69</f>
        <v>120</v>
      </c>
      <c r="BU29" s="6">
        <f>B7</f>
        <v>0</v>
      </c>
      <c r="BV29" s="19">
        <f t="shared" si="4"/>
        <v>0</v>
      </c>
      <c r="BW29" s="3">
        <f t="shared" si="30"/>
        <v>0</v>
      </c>
      <c r="BX29" s="3">
        <f t="shared" si="31"/>
        <v>1</v>
      </c>
      <c r="BY29" s="21">
        <f>B5</f>
        <v>0</v>
      </c>
      <c r="CA29" s="3">
        <f t="shared" si="20"/>
        <v>0</v>
      </c>
      <c r="CC29" s="22" t="e">
        <f t="shared" si="5"/>
        <v>#N/A</v>
      </c>
      <c r="CD29" s="24" t="e">
        <f t="shared" si="21"/>
        <v>#N/A</v>
      </c>
      <c r="CE29" s="24" t="e">
        <f t="shared" si="6"/>
        <v>#N/A</v>
      </c>
      <c r="CF29" s="24" t="e">
        <f t="shared" si="22"/>
        <v>#N/A</v>
      </c>
      <c r="CG29" s="24" t="e">
        <f t="shared" si="7"/>
        <v>#N/A</v>
      </c>
      <c r="CH29" s="24" t="e">
        <f t="shared" si="23"/>
        <v>#N/A</v>
      </c>
      <c r="CI29" s="24" t="e">
        <f t="shared" si="24"/>
        <v>#N/A</v>
      </c>
      <c r="CJ29" s="24" t="e">
        <f t="shared" si="25"/>
        <v>#N/A</v>
      </c>
      <c r="CK29" s="24" t="e">
        <f t="shared" si="26"/>
        <v>#N/A</v>
      </c>
      <c r="CM29" s="25" t="e">
        <f t="shared" si="32"/>
        <v>#N/A</v>
      </c>
      <c r="CN29" s="3" t="str">
        <f t="shared" si="33"/>
        <v/>
      </c>
    </row>
    <row r="30" spans="1:92" ht="20" customHeight="1">
      <c r="A30" s="102"/>
      <c r="B30" s="72"/>
      <c r="C30" s="73"/>
      <c r="E30" s="100"/>
      <c r="F30" s="100"/>
      <c r="G30" s="100"/>
      <c r="H30" s="33" t="str">
        <f t="shared" si="0"/>
        <v/>
      </c>
      <c r="I30" s="34" t="str">
        <f t="shared" si="1"/>
        <v/>
      </c>
      <c r="J30" s="32" t="str">
        <f t="shared" si="8"/>
        <v/>
      </c>
      <c r="K30" s="42" t="str">
        <f t="shared" si="9"/>
        <v/>
      </c>
      <c r="L30" s="35" t="str">
        <f t="shared" si="2"/>
        <v/>
      </c>
      <c r="M30" s="35" t="str">
        <f t="shared" si="10"/>
        <v/>
      </c>
      <c r="N30" s="35" t="str">
        <f t="shared" si="3"/>
        <v/>
      </c>
      <c r="O30" s="5"/>
      <c r="S30" s="1"/>
      <c r="T30" s="1"/>
      <c r="U30" s="1"/>
      <c r="AZ30" s="29">
        <f t="shared" si="11"/>
        <v>-0.32900000000000001</v>
      </c>
      <c r="BA30" s="3">
        <f>BH54</f>
        <v>166.36054200000001</v>
      </c>
      <c r="BB30" s="3">
        <f>BH55</f>
        <v>61.9</v>
      </c>
      <c r="BC30" s="29">
        <f t="shared" si="12"/>
        <v>-0.32900000000000001</v>
      </c>
      <c r="BD30" s="3" t="e">
        <f t="shared" ca="1" si="27"/>
        <v>#DIV/0!</v>
      </c>
      <c r="BE30" s="40">
        <f>IF(B79=1,B41*88.4,B41)</f>
        <v>0</v>
      </c>
      <c r="BG30" s="11" t="e">
        <f t="shared" ca="1" si="28"/>
        <v>#DIV/0!</v>
      </c>
      <c r="BH30" s="11" t="e">
        <f t="shared" si="29"/>
        <v>#DIV/0!</v>
      </c>
      <c r="BI30" s="13" t="e">
        <f t="shared" ca="1" si="13"/>
        <v>#DIV/0!</v>
      </c>
      <c r="BJ30" s="13" t="e">
        <f t="shared" si="14"/>
        <v>#DIV/0!</v>
      </c>
      <c r="BK30" s="4" t="e">
        <f t="shared" ca="1" si="15"/>
        <v>#DIV/0!</v>
      </c>
      <c r="BL30" s="26" t="e">
        <f t="shared" ca="1" si="16"/>
        <v>#DIV/0!</v>
      </c>
      <c r="BM30" s="25">
        <f t="shared" si="17"/>
        <v>0</v>
      </c>
      <c r="BN30" s="2">
        <f t="shared" si="18"/>
        <v>0</v>
      </c>
      <c r="BO30" s="3">
        <f t="shared" si="19"/>
        <v>0</v>
      </c>
      <c r="BP30" s="17">
        <f ca="1">BI51</f>
        <v>0</v>
      </c>
      <c r="BQ30" s="18">
        <f>B6</f>
        <v>0</v>
      </c>
      <c r="BR30" s="19">
        <f>C63</f>
        <v>0.65</v>
      </c>
      <c r="BS30" s="19">
        <f>B68</f>
        <v>4</v>
      </c>
      <c r="BT30" s="6">
        <f>B69</f>
        <v>120</v>
      </c>
      <c r="BU30" s="6">
        <f>B7</f>
        <v>0</v>
      </c>
      <c r="BV30" s="19">
        <f t="shared" si="4"/>
        <v>0</v>
      </c>
      <c r="BW30" s="3">
        <f t="shared" si="30"/>
        <v>0</v>
      </c>
      <c r="BX30" s="3">
        <f t="shared" si="31"/>
        <v>1</v>
      </c>
      <c r="BY30" s="21">
        <f>B5</f>
        <v>0</v>
      </c>
      <c r="CA30" s="3">
        <f t="shared" si="20"/>
        <v>0</v>
      </c>
      <c r="CC30" s="22" t="e">
        <f t="shared" si="5"/>
        <v>#N/A</v>
      </c>
      <c r="CD30" s="24" t="e">
        <f t="shared" si="21"/>
        <v>#N/A</v>
      </c>
      <c r="CE30" s="24" t="e">
        <f t="shared" si="6"/>
        <v>#N/A</v>
      </c>
      <c r="CF30" s="24" t="e">
        <f t="shared" si="22"/>
        <v>#N/A</v>
      </c>
      <c r="CG30" s="24" t="e">
        <f t="shared" si="7"/>
        <v>#N/A</v>
      </c>
      <c r="CH30" s="24" t="e">
        <f t="shared" si="23"/>
        <v>#N/A</v>
      </c>
      <c r="CI30" s="24" t="e">
        <f t="shared" si="24"/>
        <v>#N/A</v>
      </c>
      <c r="CJ30" s="24" t="e">
        <f t="shared" si="25"/>
        <v>#N/A</v>
      </c>
      <c r="CK30" s="24" t="e">
        <f t="shared" si="26"/>
        <v>#N/A</v>
      </c>
      <c r="CM30" s="25" t="e">
        <f t="shared" si="32"/>
        <v>#N/A</v>
      </c>
      <c r="CN30" s="3" t="str">
        <f t="shared" si="33"/>
        <v/>
      </c>
    </row>
    <row r="31" spans="1:92" ht="20" customHeight="1">
      <c r="A31" s="102"/>
      <c r="B31" s="72"/>
      <c r="C31" s="73"/>
      <c r="E31" s="100"/>
      <c r="F31" s="100"/>
      <c r="G31" s="100"/>
      <c r="H31" s="33" t="str">
        <f t="shared" si="0"/>
        <v/>
      </c>
      <c r="I31" s="34" t="str">
        <f t="shared" si="1"/>
        <v/>
      </c>
      <c r="J31" s="32" t="str">
        <f t="shared" si="8"/>
        <v/>
      </c>
      <c r="K31" s="42" t="str">
        <f t="shared" si="9"/>
        <v/>
      </c>
      <c r="L31" s="35" t="str">
        <f t="shared" si="2"/>
        <v/>
      </c>
      <c r="M31" s="35" t="str">
        <f t="shared" si="10"/>
        <v/>
      </c>
      <c r="N31" s="35" t="str">
        <f t="shared" si="3"/>
        <v/>
      </c>
      <c r="O31" s="5"/>
      <c r="S31" s="1"/>
      <c r="T31" s="1"/>
      <c r="U31" s="1"/>
      <c r="AZ31" s="29">
        <f t="shared" si="11"/>
        <v>-0.32900000000000001</v>
      </c>
      <c r="BA31" s="3">
        <f>BH54</f>
        <v>166.36054200000001</v>
      </c>
      <c r="BB31" s="3">
        <f>BH55</f>
        <v>61.9</v>
      </c>
      <c r="BC31" s="29">
        <f t="shared" si="12"/>
        <v>-0.32900000000000001</v>
      </c>
      <c r="BD31" s="3" t="e">
        <f t="shared" ca="1" si="27"/>
        <v>#DIV/0!</v>
      </c>
      <c r="BE31" s="40">
        <f>IF(B79=1,B42*88.4,B42)</f>
        <v>0</v>
      </c>
      <c r="BG31" s="11" t="e">
        <f t="shared" ca="1" si="28"/>
        <v>#DIV/0!</v>
      </c>
      <c r="BH31" s="11" t="e">
        <f t="shared" si="29"/>
        <v>#DIV/0!</v>
      </c>
      <c r="BI31" s="13" t="e">
        <f t="shared" ca="1" si="13"/>
        <v>#DIV/0!</v>
      </c>
      <c r="BJ31" s="13" t="e">
        <f t="shared" si="14"/>
        <v>#DIV/0!</v>
      </c>
      <c r="BK31" s="4" t="e">
        <f t="shared" ca="1" si="15"/>
        <v>#DIV/0!</v>
      </c>
      <c r="BL31" s="26" t="e">
        <f t="shared" ca="1" si="16"/>
        <v>#DIV/0!</v>
      </c>
      <c r="BM31" s="25">
        <f t="shared" si="17"/>
        <v>0</v>
      </c>
      <c r="BN31" s="2">
        <f t="shared" si="18"/>
        <v>0</v>
      </c>
      <c r="BO31" s="3">
        <f t="shared" si="19"/>
        <v>0</v>
      </c>
      <c r="BP31" s="17">
        <f ca="1">BI51</f>
        <v>0</v>
      </c>
      <c r="BQ31" s="18">
        <f>B6</f>
        <v>0</v>
      </c>
      <c r="BR31" s="19">
        <f>C63</f>
        <v>0.65</v>
      </c>
      <c r="BS31" s="19">
        <f>B68</f>
        <v>4</v>
      </c>
      <c r="BT31" s="6">
        <f>B69</f>
        <v>120</v>
      </c>
      <c r="BU31" s="6">
        <f>B7</f>
        <v>0</v>
      </c>
      <c r="BV31" s="19">
        <f t="shared" si="4"/>
        <v>0</v>
      </c>
      <c r="BW31" s="3">
        <f t="shared" si="30"/>
        <v>0</v>
      </c>
      <c r="BX31" s="3">
        <f t="shared" si="31"/>
        <v>1</v>
      </c>
      <c r="BY31" s="21">
        <f>B5</f>
        <v>0</v>
      </c>
      <c r="CA31" s="3">
        <f t="shared" si="20"/>
        <v>0</v>
      </c>
      <c r="CC31" s="22" t="e">
        <f t="shared" si="5"/>
        <v>#N/A</v>
      </c>
      <c r="CD31" s="24" t="e">
        <f t="shared" si="21"/>
        <v>#N/A</v>
      </c>
      <c r="CE31" s="24" t="e">
        <f t="shared" si="6"/>
        <v>#N/A</v>
      </c>
      <c r="CF31" s="24" t="e">
        <f t="shared" si="22"/>
        <v>#N/A</v>
      </c>
      <c r="CG31" s="24" t="e">
        <f t="shared" si="7"/>
        <v>#N/A</v>
      </c>
      <c r="CH31" s="24" t="e">
        <f t="shared" si="23"/>
        <v>#N/A</v>
      </c>
      <c r="CI31" s="24" t="e">
        <f t="shared" si="24"/>
        <v>#N/A</v>
      </c>
      <c r="CJ31" s="24" t="e">
        <f t="shared" si="25"/>
        <v>#N/A</v>
      </c>
      <c r="CK31" s="24" t="e">
        <f t="shared" si="26"/>
        <v>#N/A</v>
      </c>
      <c r="CM31" s="25" t="e">
        <f t="shared" si="32"/>
        <v>#N/A</v>
      </c>
      <c r="CN31" s="3" t="str">
        <f t="shared" si="33"/>
        <v/>
      </c>
    </row>
    <row r="32" spans="1:92" ht="20" customHeight="1">
      <c r="A32" s="102"/>
      <c r="B32" s="72"/>
      <c r="C32" s="73"/>
      <c r="E32" s="100"/>
      <c r="F32" s="100"/>
      <c r="G32" s="100"/>
      <c r="H32" s="33" t="str">
        <f t="shared" si="0"/>
        <v/>
      </c>
      <c r="I32" s="34" t="str">
        <f t="shared" si="1"/>
        <v/>
      </c>
      <c r="J32" s="32" t="str">
        <f t="shared" si="8"/>
        <v/>
      </c>
      <c r="K32" s="42" t="str">
        <f t="shared" si="9"/>
        <v/>
      </c>
      <c r="L32" s="35" t="str">
        <f t="shared" si="2"/>
        <v/>
      </c>
      <c r="M32" s="35" t="str">
        <f t="shared" si="10"/>
        <v/>
      </c>
      <c r="N32" s="35" t="str">
        <f t="shared" si="3"/>
        <v/>
      </c>
      <c r="O32" s="5"/>
      <c r="S32" s="1"/>
      <c r="T32" s="1"/>
      <c r="U32" s="1"/>
      <c r="AZ32" s="29">
        <f t="shared" si="11"/>
        <v>-0.32900000000000001</v>
      </c>
      <c r="BA32" s="3">
        <f>BH54</f>
        <v>166.36054200000001</v>
      </c>
      <c r="BB32" s="3">
        <f>BH55</f>
        <v>61.9</v>
      </c>
      <c r="BC32" s="29">
        <f t="shared" si="12"/>
        <v>-0.32900000000000001</v>
      </c>
      <c r="BD32" s="3" t="e">
        <f t="shared" ca="1" si="27"/>
        <v>#DIV/0!</v>
      </c>
      <c r="BE32" s="40">
        <f>IF(B79=1,B43*88.4,B43)</f>
        <v>0</v>
      </c>
      <c r="BG32" s="11" t="e">
        <f t="shared" ca="1" si="28"/>
        <v>#DIV/0!</v>
      </c>
      <c r="BH32" s="11" t="e">
        <f t="shared" si="29"/>
        <v>#DIV/0!</v>
      </c>
      <c r="BI32" s="13" t="e">
        <f t="shared" ca="1" si="13"/>
        <v>#DIV/0!</v>
      </c>
      <c r="BJ32" s="13" t="e">
        <f t="shared" si="14"/>
        <v>#DIV/0!</v>
      </c>
      <c r="BK32" s="4" t="e">
        <f t="shared" ca="1" si="15"/>
        <v>#DIV/0!</v>
      </c>
      <c r="BL32" s="26" t="e">
        <f t="shared" ca="1" si="16"/>
        <v>#DIV/0!</v>
      </c>
      <c r="BM32" s="25">
        <f t="shared" si="17"/>
        <v>0</v>
      </c>
      <c r="BN32" s="2">
        <f t="shared" si="18"/>
        <v>0</v>
      </c>
      <c r="BO32" s="3">
        <f t="shared" si="19"/>
        <v>0</v>
      </c>
      <c r="BP32" s="17">
        <f ca="1">BI51</f>
        <v>0</v>
      </c>
      <c r="BQ32" s="18">
        <f>B6</f>
        <v>0</v>
      </c>
      <c r="BR32" s="19">
        <f>C63</f>
        <v>0.65</v>
      </c>
      <c r="BS32" s="19">
        <f>B68</f>
        <v>4</v>
      </c>
      <c r="BT32" s="6">
        <f>B69</f>
        <v>120</v>
      </c>
      <c r="BU32" s="6">
        <f>B7</f>
        <v>0</v>
      </c>
      <c r="BV32" s="19">
        <f t="shared" si="4"/>
        <v>0</v>
      </c>
      <c r="BW32" s="3">
        <f t="shared" si="30"/>
        <v>0</v>
      </c>
      <c r="BX32" s="3">
        <f t="shared" si="31"/>
        <v>1</v>
      </c>
      <c r="BY32" s="21">
        <f>B5</f>
        <v>0</v>
      </c>
      <c r="CA32" s="3">
        <f t="shared" si="20"/>
        <v>0</v>
      </c>
      <c r="CC32" s="22" t="e">
        <f t="shared" si="5"/>
        <v>#N/A</v>
      </c>
      <c r="CD32" s="24" t="e">
        <f t="shared" si="21"/>
        <v>#N/A</v>
      </c>
      <c r="CE32" s="24" t="e">
        <f t="shared" si="6"/>
        <v>#N/A</v>
      </c>
      <c r="CF32" s="24" t="e">
        <f t="shared" si="22"/>
        <v>#N/A</v>
      </c>
      <c r="CG32" s="24" t="e">
        <f t="shared" si="7"/>
        <v>#N/A</v>
      </c>
      <c r="CH32" s="24" t="e">
        <f t="shared" si="23"/>
        <v>#N/A</v>
      </c>
      <c r="CI32" s="24" t="e">
        <f t="shared" si="24"/>
        <v>#N/A</v>
      </c>
      <c r="CJ32" s="24" t="e">
        <f t="shared" si="25"/>
        <v>#N/A</v>
      </c>
      <c r="CK32" s="24" t="e">
        <f t="shared" si="26"/>
        <v>#N/A</v>
      </c>
      <c r="CM32" s="25" t="e">
        <f t="shared" si="32"/>
        <v>#N/A</v>
      </c>
      <c r="CN32" s="3" t="str">
        <f t="shared" si="33"/>
        <v/>
      </c>
    </row>
    <row r="33" spans="1:92" ht="20" customHeight="1">
      <c r="A33" s="102"/>
      <c r="B33" s="72"/>
      <c r="C33" s="73"/>
      <c r="E33" s="97" t="str">
        <f>IF(CA48&gt;0,"Lower Vd/kg KG or increase Crea/d!","")</f>
        <v/>
      </c>
      <c r="F33" s="98"/>
      <c r="G33" s="99"/>
      <c r="H33" s="33" t="str">
        <f t="shared" si="0"/>
        <v/>
      </c>
      <c r="I33" s="34" t="str">
        <f t="shared" si="1"/>
        <v/>
      </c>
      <c r="J33" s="32" t="str">
        <f t="shared" si="8"/>
        <v/>
      </c>
      <c r="K33" s="42" t="str">
        <f t="shared" si="9"/>
        <v/>
      </c>
      <c r="L33" s="35" t="str">
        <f t="shared" si="2"/>
        <v/>
      </c>
      <c r="M33" s="35" t="str">
        <f t="shared" si="10"/>
        <v/>
      </c>
      <c r="N33" s="35" t="str">
        <f t="shared" si="3"/>
        <v/>
      </c>
      <c r="O33" s="5"/>
      <c r="S33" s="1"/>
      <c r="T33" s="1"/>
      <c r="U33" s="1"/>
      <c r="AZ33" s="29">
        <f t="shared" si="11"/>
        <v>-0.32900000000000001</v>
      </c>
      <c r="BA33" s="3">
        <f>BH54</f>
        <v>166.36054200000001</v>
      </c>
      <c r="BB33" s="3">
        <f>BH55</f>
        <v>61.9</v>
      </c>
      <c r="BC33" s="29">
        <f t="shared" si="12"/>
        <v>-0.32900000000000001</v>
      </c>
      <c r="BD33" s="3" t="e">
        <f t="shared" ca="1" si="27"/>
        <v>#DIV/0!</v>
      </c>
      <c r="BE33" s="40">
        <f>IF(B79=1,B44*88.4,B44)</f>
        <v>0</v>
      </c>
      <c r="BG33" s="11" t="e">
        <f t="shared" ca="1" si="28"/>
        <v>#DIV/0!</v>
      </c>
      <c r="BH33" s="11" t="e">
        <f t="shared" si="29"/>
        <v>#DIV/0!</v>
      </c>
      <c r="BI33" s="13" t="e">
        <f t="shared" ca="1" si="13"/>
        <v>#DIV/0!</v>
      </c>
      <c r="BJ33" s="13" t="e">
        <f t="shared" si="14"/>
        <v>#DIV/0!</v>
      </c>
      <c r="BK33" s="4" t="e">
        <f t="shared" ca="1" si="15"/>
        <v>#DIV/0!</v>
      </c>
      <c r="BL33" s="26" t="e">
        <f t="shared" ca="1" si="16"/>
        <v>#DIV/0!</v>
      </c>
      <c r="BM33" s="25">
        <f t="shared" si="17"/>
        <v>0</v>
      </c>
      <c r="BN33" s="2">
        <f t="shared" si="18"/>
        <v>0</v>
      </c>
      <c r="BO33" s="3">
        <f t="shared" si="19"/>
        <v>0</v>
      </c>
      <c r="BP33" s="17">
        <f ca="1">BI51</f>
        <v>0</v>
      </c>
      <c r="BQ33" s="18">
        <f>B6</f>
        <v>0</v>
      </c>
      <c r="BR33" s="19">
        <f>C63</f>
        <v>0.65</v>
      </c>
      <c r="BS33" s="19">
        <f>B68</f>
        <v>4</v>
      </c>
      <c r="BT33" s="6">
        <f>B69</f>
        <v>120</v>
      </c>
      <c r="BU33" s="6">
        <f>B7</f>
        <v>0</v>
      </c>
      <c r="BV33" s="19">
        <f t="shared" si="4"/>
        <v>0</v>
      </c>
      <c r="BW33" s="3">
        <f t="shared" si="30"/>
        <v>0</v>
      </c>
      <c r="BX33" s="3">
        <f t="shared" si="31"/>
        <v>1</v>
      </c>
      <c r="BY33" s="21">
        <f>B5</f>
        <v>0</v>
      </c>
      <c r="CA33" s="3">
        <f t="shared" si="20"/>
        <v>0</v>
      </c>
      <c r="CC33" s="22" t="e">
        <f t="shared" si="5"/>
        <v>#N/A</v>
      </c>
      <c r="CD33" s="24" t="e">
        <f t="shared" si="21"/>
        <v>#N/A</v>
      </c>
      <c r="CE33" s="24" t="e">
        <f t="shared" si="6"/>
        <v>#N/A</v>
      </c>
      <c r="CF33" s="24" t="e">
        <f t="shared" si="22"/>
        <v>#N/A</v>
      </c>
      <c r="CG33" s="24" t="e">
        <f t="shared" si="7"/>
        <v>#N/A</v>
      </c>
      <c r="CH33" s="24" t="e">
        <f t="shared" si="23"/>
        <v>#N/A</v>
      </c>
      <c r="CI33" s="24" t="e">
        <f t="shared" si="24"/>
        <v>#N/A</v>
      </c>
      <c r="CJ33" s="24" t="e">
        <f t="shared" si="25"/>
        <v>#N/A</v>
      </c>
      <c r="CK33" s="24" t="e">
        <f t="shared" si="26"/>
        <v>#N/A</v>
      </c>
      <c r="CM33" s="25" t="e">
        <f t="shared" si="32"/>
        <v>#N/A</v>
      </c>
      <c r="CN33" s="3" t="str">
        <f t="shared" si="33"/>
        <v/>
      </c>
    </row>
    <row r="34" spans="1:92" ht="20" customHeight="1">
      <c r="A34" s="102"/>
      <c r="B34" s="72"/>
      <c r="C34" s="73"/>
      <c r="E34" s="98"/>
      <c r="F34" s="98"/>
      <c r="G34" s="99"/>
      <c r="H34" s="33" t="str">
        <f t="shared" si="0"/>
        <v/>
      </c>
      <c r="I34" s="34" t="str">
        <f t="shared" si="1"/>
        <v/>
      </c>
      <c r="J34" s="32" t="str">
        <f t="shared" si="8"/>
        <v/>
      </c>
      <c r="K34" s="42" t="str">
        <f t="shared" si="9"/>
        <v/>
      </c>
      <c r="L34" s="35" t="str">
        <f t="shared" si="2"/>
        <v/>
      </c>
      <c r="M34" s="35" t="str">
        <f t="shared" si="10"/>
        <v/>
      </c>
      <c r="N34" s="35" t="str">
        <f t="shared" si="3"/>
        <v/>
      </c>
      <c r="O34" s="5"/>
      <c r="S34" s="1"/>
      <c r="T34" s="1"/>
      <c r="U34" s="1"/>
      <c r="AZ34" s="29">
        <f t="shared" si="11"/>
        <v>-0.32900000000000001</v>
      </c>
      <c r="BA34" s="3">
        <f>BH54</f>
        <v>166.36054200000001</v>
      </c>
      <c r="BB34" s="3">
        <f>BH55</f>
        <v>61.9</v>
      </c>
      <c r="BC34" s="29">
        <f t="shared" si="12"/>
        <v>-0.32900000000000001</v>
      </c>
      <c r="BD34" s="3" t="e">
        <f t="shared" ca="1" si="27"/>
        <v>#DIV/0!</v>
      </c>
      <c r="BE34" s="40">
        <f>IF(B79=1,B45*88.4,B45)</f>
        <v>0</v>
      </c>
      <c r="BG34" s="11" t="e">
        <f t="shared" ca="1" si="28"/>
        <v>#DIV/0!</v>
      </c>
      <c r="BH34" s="11" t="e">
        <f t="shared" si="29"/>
        <v>#DIV/0!</v>
      </c>
      <c r="BI34" s="13" t="e">
        <f t="shared" ca="1" si="13"/>
        <v>#DIV/0!</v>
      </c>
      <c r="BJ34" s="13" t="e">
        <f t="shared" si="14"/>
        <v>#DIV/0!</v>
      </c>
      <c r="BK34" s="4" t="e">
        <f t="shared" ca="1" si="15"/>
        <v>#DIV/0!</v>
      </c>
      <c r="BL34" s="26" t="e">
        <f t="shared" ca="1" si="16"/>
        <v>#DIV/0!</v>
      </c>
      <c r="BM34" s="25">
        <f t="shared" si="17"/>
        <v>0</v>
      </c>
      <c r="BN34" s="2">
        <f t="shared" si="18"/>
        <v>0</v>
      </c>
      <c r="BO34" s="3">
        <f t="shared" si="19"/>
        <v>0</v>
      </c>
      <c r="BP34" s="17">
        <f ca="1">BI51</f>
        <v>0</v>
      </c>
      <c r="BQ34" s="18">
        <f>B6</f>
        <v>0</v>
      </c>
      <c r="BR34" s="19">
        <f>C63</f>
        <v>0.65</v>
      </c>
      <c r="BS34" s="19">
        <f>B68</f>
        <v>4</v>
      </c>
      <c r="BT34" s="6">
        <f>B69</f>
        <v>120</v>
      </c>
      <c r="BU34" s="6">
        <f>B7</f>
        <v>0</v>
      </c>
      <c r="BV34" s="19">
        <f t="shared" si="4"/>
        <v>0</v>
      </c>
      <c r="BW34" s="3">
        <f t="shared" si="30"/>
        <v>0</v>
      </c>
      <c r="BX34" s="3">
        <f t="shared" si="31"/>
        <v>1</v>
      </c>
      <c r="BY34" s="21">
        <f>B5</f>
        <v>0</v>
      </c>
      <c r="CA34" s="3">
        <f t="shared" si="20"/>
        <v>0</v>
      </c>
      <c r="CC34" s="22" t="e">
        <f t="shared" si="5"/>
        <v>#N/A</v>
      </c>
      <c r="CD34" s="24" t="e">
        <f t="shared" si="21"/>
        <v>#N/A</v>
      </c>
      <c r="CE34" s="24" t="e">
        <f t="shared" si="6"/>
        <v>#N/A</v>
      </c>
      <c r="CF34" s="24" t="e">
        <f t="shared" si="22"/>
        <v>#N/A</v>
      </c>
      <c r="CG34" s="24" t="e">
        <f t="shared" si="7"/>
        <v>#N/A</v>
      </c>
      <c r="CH34" s="24" t="e">
        <f t="shared" si="23"/>
        <v>#N/A</v>
      </c>
      <c r="CI34" s="24" t="e">
        <f t="shared" si="24"/>
        <v>#N/A</v>
      </c>
      <c r="CJ34" s="24" t="e">
        <f t="shared" si="25"/>
        <v>#N/A</v>
      </c>
      <c r="CK34" s="24" t="e">
        <f t="shared" si="26"/>
        <v>#N/A</v>
      </c>
      <c r="CM34" s="25" t="e">
        <f t="shared" si="32"/>
        <v>#N/A</v>
      </c>
      <c r="CN34" s="3" t="str">
        <f t="shared" si="33"/>
        <v/>
      </c>
    </row>
    <row r="35" spans="1:92" ht="20" customHeight="1">
      <c r="A35" s="102"/>
      <c r="B35" s="72"/>
      <c r="C35" s="73"/>
      <c r="E35" s="98"/>
      <c r="F35" s="98"/>
      <c r="G35" s="99"/>
      <c r="H35" s="33" t="str">
        <f t="shared" si="0"/>
        <v/>
      </c>
      <c r="I35" s="34" t="str">
        <f t="shared" si="1"/>
        <v/>
      </c>
      <c r="J35" s="32" t="str">
        <f t="shared" si="8"/>
        <v/>
      </c>
      <c r="K35" s="42" t="str">
        <f t="shared" si="9"/>
        <v/>
      </c>
      <c r="L35" s="35" t="str">
        <f t="shared" si="2"/>
        <v/>
      </c>
      <c r="M35" s="35" t="str">
        <f t="shared" si="10"/>
        <v/>
      </c>
      <c r="N35" s="35" t="str">
        <f t="shared" si="3"/>
        <v/>
      </c>
      <c r="O35" s="5"/>
      <c r="S35" s="1"/>
      <c r="T35" s="1"/>
      <c r="U35" s="1"/>
      <c r="AZ35" s="29">
        <f t="shared" si="11"/>
        <v>-0.32900000000000001</v>
      </c>
      <c r="BA35" s="3">
        <f>BH54</f>
        <v>166.36054200000001</v>
      </c>
      <c r="BB35" s="3">
        <f>BH55</f>
        <v>61.9</v>
      </c>
      <c r="BC35" s="29">
        <f t="shared" si="12"/>
        <v>-0.32900000000000001</v>
      </c>
      <c r="BD35" s="3" t="e">
        <f t="shared" ca="1" si="27"/>
        <v>#DIV/0!</v>
      </c>
      <c r="BE35" s="40">
        <f>IF(B79=1,B46*88.4,B46)</f>
        <v>0</v>
      </c>
      <c r="BG35" s="11" t="e">
        <f t="shared" ca="1" si="28"/>
        <v>#DIV/0!</v>
      </c>
      <c r="BH35" s="11" t="e">
        <f t="shared" si="29"/>
        <v>#DIV/0!</v>
      </c>
      <c r="BI35" s="13" t="e">
        <f t="shared" ca="1" si="13"/>
        <v>#DIV/0!</v>
      </c>
      <c r="BJ35" s="13" t="e">
        <f t="shared" si="14"/>
        <v>#DIV/0!</v>
      </c>
      <c r="BK35" s="4" t="e">
        <f t="shared" ca="1" si="15"/>
        <v>#DIV/0!</v>
      </c>
      <c r="BL35" s="26" t="e">
        <f t="shared" ca="1" si="16"/>
        <v>#DIV/0!</v>
      </c>
      <c r="BM35" s="25">
        <f t="shared" si="17"/>
        <v>0</v>
      </c>
      <c r="BN35" s="2">
        <f t="shared" si="18"/>
        <v>0</v>
      </c>
      <c r="BO35" s="3">
        <f t="shared" si="19"/>
        <v>0</v>
      </c>
      <c r="BP35" s="17">
        <f ca="1">BI51</f>
        <v>0</v>
      </c>
      <c r="BQ35" s="18">
        <f>B6</f>
        <v>0</v>
      </c>
      <c r="BR35" s="19">
        <f>C63</f>
        <v>0.65</v>
      </c>
      <c r="BS35" s="19">
        <f>B68</f>
        <v>4</v>
      </c>
      <c r="BT35" s="6">
        <f>B69</f>
        <v>120</v>
      </c>
      <c r="BU35" s="6">
        <f>B7</f>
        <v>0</v>
      </c>
      <c r="BV35" s="19">
        <f t="shared" si="4"/>
        <v>0</v>
      </c>
      <c r="BW35" s="3">
        <f t="shared" si="30"/>
        <v>0</v>
      </c>
      <c r="BX35" s="3">
        <f t="shared" si="31"/>
        <v>1</v>
      </c>
      <c r="BY35" s="21">
        <f>B5</f>
        <v>0</v>
      </c>
      <c r="CA35" s="3">
        <f t="shared" si="20"/>
        <v>0</v>
      </c>
      <c r="CC35" s="22" t="e">
        <f t="shared" si="5"/>
        <v>#N/A</v>
      </c>
      <c r="CD35" s="24" t="e">
        <f t="shared" si="21"/>
        <v>#N/A</v>
      </c>
      <c r="CE35" s="24" t="e">
        <f t="shared" si="6"/>
        <v>#N/A</v>
      </c>
      <c r="CF35" s="24" t="e">
        <f t="shared" si="22"/>
        <v>#N/A</v>
      </c>
      <c r="CG35" s="24" t="e">
        <f t="shared" si="7"/>
        <v>#N/A</v>
      </c>
      <c r="CH35" s="24" t="e">
        <f t="shared" si="23"/>
        <v>#N/A</v>
      </c>
      <c r="CI35" s="24" t="e">
        <f t="shared" si="24"/>
        <v>#N/A</v>
      </c>
      <c r="CJ35" s="24" t="e">
        <f t="shared" si="25"/>
        <v>#N/A</v>
      </c>
      <c r="CK35" s="24" t="e">
        <f t="shared" si="26"/>
        <v>#N/A</v>
      </c>
      <c r="CM35" s="25" t="e">
        <f t="shared" si="32"/>
        <v>#N/A</v>
      </c>
      <c r="CN35" s="3" t="str">
        <f t="shared" si="33"/>
        <v/>
      </c>
    </row>
    <row r="36" spans="1:92" ht="20" customHeight="1">
      <c r="A36" s="102"/>
      <c r="B36" s="72"/>
      <c r="C36" s="73"/>
      <c r="E36" s="98"/>
      <c r="F36" s="98"/>
      <c r="G36" s="99"/>
      <c r="H36" s="33" t="str">
        <f t="shared" si="0"/>
        <v/>
      </c>
      <c r="I36" s="34" t="str">
        <f t="shared" si="1"/>
        <v/>
      </c>
      <c r="J36" s="32" t="str">
        <f t="shared" si="8"/>
        <v/>
      </c>
      <c r="K36" s="42" t="str">
        <f t="shared" si="9"/>
        <v/>
      </c>
      <c r="L36" s="35" t="str">
        <f t="shared" si="2"/>
        <v/>
      </c>
      <c r="M36" s="35" t="str">
        <f t="shared" si="10"/>
        <v/>
      </c>
      <c r="N36" s="35" t="str">
        <f t="shared" si="3"/>
        <v/>
      </c>
      <c r="O36" s="5"/>
      <c r="S36" s="1"/>
      <c r="T36" s="1"/>
      <c r="U36" s="1"/>
      <c r="AZ36" s="29">
        <f t="shared" si="11"/>
        <v>-0.32900000000000001</v>
      </c>
      <c r="BA36" s="3">
        <f>BH54</f>
        <v>166.36054200000001</v>
      </c>
      <c r="BB36" s="3">
        <f>BH55</f>
        <v>61.9</v>
      </c>
      <c r="BC36" s="29">
        <f t="shared" si="12"/>
        <v>-0.32900000000000001</v>
      </c>
      <c r="BD36" s="3" t="e">
        <f t="shared" ca="1" si="27"/>
        <v>#DIV/0!</v>
      </c>
      <c r="BE36" s="40">
        <f>IF(B79=1,B47*88.4,B47)</f>
        <v>0</v>
      </c>
      <c r="BG36" s="11" t="e">
        <f t="shared" ca="1" si="28"/>
        <v>#DIV/0!</v>
      </c>
      <c r="BH36" s="11" t="e">
        <f t="shared" si="29"/>
        <v>#DIV/0!</v>
      </c>
      <c r="BI36" s="13" t="e">
        <f t="shared" ca="1" si="13"/>
        <v>#DIV/0!</v>
      </c>
      <c r="BJ36" s="13" t="e">
        <f t="shared" si="14"/>
        <v>#DIV/0!</v>
      </c>
      <c r="BK36" s="4" t="e">
        <f t="shared" ca="1" si="15"/>
        <v>#DIV/0!</v>
      </c>
      <c r="BL36" s="26" t="e">
        <f t="shared" ca="1" si="16"/>
        <v>#DIV/0!</v>
      </c>
      <c r="BM36" s="25">
        <f t="shared" si="17"/>
        <v>0</v>
      </c>
      <c r="BN36" s="2">
        <f t="shared" si="18"/>
        <v>0</v>
      </c>
      <c r="BO36" s="3">
        <f t="shared" si="19"/>
        <v>0</v>
      </c>
      <c r="BP36" s="17">
        <f ca="1">BI51</f>
        <v>0</v>
      </c>
      <c r="BQ36" s="18">
        <f>B6</f>
        <v>0</v>
      </c>
      <c r="BR36" s="19">
        <f>C63</f>
        <v>0.65</v>
      </c>
      <c r="BS36" s="19">
        <f>B68</f>
        <v>4</v>
      </c>
      <c r="BT36" s="6">
        <f>B69</f>
        <v>120</v>
      </c>
      <c r="BU36" s="6">
        <f>B7</f>
        <v>0</v>
      </c>
      <c r="BV36" s="19">
        <f t="shared" si="4"/>
        <v>0</v>
      </c>
      <c r="BW36" s="3">
        <f t="shared" si="30"/>
        <v>0</v>
      </c>
      <c r="BX36" s="3">
        <f t="shared" si="31"/>
        <v>1</v>
      </c>
      <c r="BY36" s="21">
        <f>B5</f>
        <v>0</v>
      </c>
      <c r="CA36" s="3">
        <f t="shared" si="20"/>
        <v>0</v>
      </c>
      <c r="CC36" s="22" t="e">
        <f t="shared" si="5"/>
        <v>#N/A</v>
      </c>
      <c r="CD36" s="24" t="e">
        <f t="shared" si="21"/>
        <v>#N/A</v>
      </c>
      <c r="CE36" s="24" t="e">
        <f t="shared" si="6"/>
        <v>#N/A</v>
      </c>
      <c r="CF36" s="24" t="e">
        <f t="shared" si="22"/>
        <v>#N/A</v>
      </c>
      <c r="CG36" s="24" t="e">
        <f t="shared" si="7"/>
        <v>#N/A</v>
      </c>
      <c r="CH36" s="24" t="e">
        <f t="shared" si="23"/>
        <v>#N/A</v>
      </c>
      <c r="CI36" s="24" t="e">
        <f t="shared" si="24"/>
        <v>#N/A</v>
      </c>
      <c r="CJ36" s="24" t="e">
        <f t="shared" si="25"/>
        <v>#N/A</v>
      </c>
      <c r="CK36" s="24" t="e">
        <f t="shared" si="26"/>
        <v>#N/A</v>
      </c>
      <c r="CM36" s="25" t="e">
        <f t="shared" si="32"/>
        <v>#N/A</v>
      </c>
      <c r="CN36" s="3" t="str">
        <f t="shared" si="33"/>
        <v/>
      </c>
    </row>
    <row r="37" spans="1:92" ht="20" customHeight="1">
      <c r="A37" s="102"/>
      <c r="B37" s="72"/>
      <c r="C37" s="73"/>
      <c r="E37" s="98"/>
      <c r="F37" s="98"/>
      <c r="G37" s="99"/>
      <c r="H37" s="33" t="str">
        <f t="shared" si="0"/>
        <v/>
      </c>
      <c r="I37" s="34" t="str">
        <f t="shared" si="1"/>
        <v/>
      </c>
      <c r="J37" s="32" t="str">
        <f t="shared" si="8"/>
        <v/>
      </c>
      <c r="K37" s="42" t="str">
        <f t="shared" si="9"/>
        <v/>
      </c>
      <c r="L37" s="35" t="str">
        <f t="shared" si="2"/>
        <v/>
      </c>
      <c r="M37" s="35" t="str">
        <f t="shared" si="10"/>
        <v/>
      </c>
      <c r="N37" s="35" t="str">
        <f t="shared" si="3"/>
        <v/>
      </c>
      <c r="O37" s="5"/>
      <c r="S37" s="1"/>
      <c r="T37" s="1"/>
      <c r="U37" s="1"/>
      <c r="AZ37" s="29">
        <f t="shared" si="11"/>
        <v>-0.32900000000000001</v>
      </c>
      <c r="BA37" s="3">
        <f>BH54</f>
        <v>166.36054200000001</v>
      </c>
      <c r="BB37" s="3">
        <f>BH55</f>
        <v>61.9</v>
      </c>
      <c r="BC37" s="29">
        <f t="shared" si="12"/>
        <v>-0.32900000000000001</v>
      </c>
      <c r="BD37" s="3" t="e">
        <f t="shared" ca="1" si="27"/>
        <v>#DIV/0!</v>
      </c>
      <c r="BE37" s="40">
        <f>IF(B79=1,B48*88.4,B48)</f>
        <v>0</v>
      </c>
      <c r="BG37" s="11" t="e">
        <f t="shared" ca="1" si="28"/>
        <v>#DIV/0!</v>
      </c>
      <c r="BH37" s="11" t="e">
        <f t="shared" si="29"/>
        <v>#DIV/0!</v>
      </c>
      <c r="BI37" s="13" t="e">
        <f t="shared" ca="1" si="13"/>
        <v>#DIV/0!</v>
      </c>
      <c r="BJ37" s="13" t="e">
        <f t="shared" si="14"/>
        <v>#DIV/0!</v>
      </c>
      <c r="BK37" s="4" t="e">
        <f t="shared" ca="1" si="15"/>
        <v>#DIV/0!</v>
      </c>
      <c r="BL37" s="26" t="e">
        <f t="shared" ca="1" si="16"/>
        <v>#DIV/0!</v>
      </c>
      <c r="BM37" s="25">
        <f t="shared" si="17"/>
        <v>0</v>
      </c>
      <c r="BN37" s="2">
        <f t="shared" si="18"/>
        <v>0</v>
      </c>
      <c r="BO37" s="3">
        <f t="shared" si="19"/>
        <v>0</v>
      </c>
      <c r="BP37" s="17">
        <f ca="1">BI51</f>
        <v>0</v>
      </c>
      <c r="BQ37" s="18">
        <f>B6</f>
        <v>0</v>
      </c>
      <c r="BR37" s="19">
        <f>C63</f>
        <v>0.65</v>
      </c>
      <c r="BS37" s="19">
        <f>B68</f>
        <v>4</v>
      </c>
      <c r="BT37" s="6">
        <f>B69</f>
        <v>120</v>
      </c>
      <c r="BU37" s="6">
        <f>B7</f>
        <v>0</v>
      </c>
      <c r="BV37" s="19">
        <f t="shared" si="4"/>
        <v>0</v>
      </c>
      <c r="BW37" s="3">
        <f t="shared" si="30"/>
        <v>0</v>
      </c>
      <c r="BX37" s="3">
        <f t="shared" si="31"/>
        <v>1</v>
      </c>
      <c r="BY37" s="21">
        <f>B5</f>
        <v>0</v>
      </c>
      <c r="CA37" s="3">
        <f t="shared" si="20"/>
        <v>0</v>
      </c>
      <c r="CC37" s="22" t="e">
        <f t="shared" si="5"/>
        <v>#N/A</v>
      </c>
      <c r="CD37" s="24" t="e">
        <f t="shared" si="21"/>
        <v>#N/A</v>
      </c>
      <c r="CE37" s="24" t="e">
        <f t="shared" si="6"/>
        <v>#N/A</v>
      </c>
      <c r="CF37" s="24" t="e">
        <f t="shared" si="22"/>
        <v>#N/A</v>
      </c>
      <c r="CG37" s="24" t="e">
        <f t="shared" si="7"/>
        <v>#N/A</v>
      </c>
      <c r="CH37" s="24" t="e">
        <f t="shared" si="23"/>
        <v>#N/A</v>
      </c>
      <c r="CI37" s="24" t="e">
        <f t="shared" si="24"/>
        <v>#N/A</v>
      </c>
      <c r="CJ37" s="24" t="e">
        <f t="shared" si="25"/>
        <v>#N/A</v>
      </c>
      <c r="CK37" s="24" t="e">
        <f t="shared" si="26"/>
        <v>#N/A</v>
      </c>
      <c r="CM37" s="25" t="e">
        <f t="shared" si="32"/>
        <v>#N/A</v>
      </c>
      <c r="CN37" s="3" t="str">
        <f t="shared" si="33"/>
        <v/>
      </c>
    </row>
    <row r="38" spans="1:92" ht="20" customHeight="1">
      <c r="A38" s="102"/>
      <c r="B38" s="72"/>
      <c r="C38" s="73"/>
      <c r="E38" s="98"/>
      <c r="F38" s="98"/>
      <c r="G38" s="99"/>
      <c r="H38" s="33" t="str">
        <f t="shared" si="0"/>
        <v/>
      </c>
      <c r="I38" s="34" t="str">
        <f t="shared" si="1"/>
        <v/>
      </c>
      <c r="J38" s="32" t="str">
        <f t="shared" si="8"/>
        <v/>
      </c>
      <c r="K38" s="42" t="str">
        <f t="shared" si="9"/>
        <v/>
      </c>
      <c r="L38" s="35" t="str">
        <f t="shared" si="2"/>
        <v/>
      </c>
      <c r="M38" s="35" t="str">
        <f t="shared" si="10"/>
        <v/>
      </c>
      <c r="N38" s="35" t="str">
        <f t="shared" si="3"/>
        <v/>
      </c>
      <c r="O38" s="5"/>
      <c r="S38" s="1"/>
      <c r="T38" s="1"/>
      <c r="U38" s="1"/>
      <c r="AZ38" s="29">
        <f t="shared" si="11"/>
        <v>-0.32900000000000001</v>
      </c>
      <c r="BA38" s="3">
        <f>BH54</f>
        <v>166.36054200000001</v>
      </c>
      <c r="BB38" s="3">
        <f>BH55</f>
        <v>61.9</v>
      </c>
      <c r="BC38" s="29">
        <f t="shared" si="12"/>
        <v>-0.32900000000000001</v>
      </c>
      <c r="BD38" s="3" t="e">
        <f t="shared" ca="1" si="27"/>
        <v>#DIV/0!</v>
      </c>
      <c r="BE38" s="40">
        <f>IF(B79=1,B49*88.4,B49)</f>
        <v>0</v>
      </c>
      <c r="BG38" s="11" t="e">
        <f t="shared" ca="1" si="28"/>
        <v>#DIV/0!</v>
      </c>
      <c r="BH38" s="11" t="e">
        <f t="shared" si="29"/>
        <v>#DIV/0!</v>
      </c>
      <c r="BI38" s="13" t="e">
        <f t="shared" ca="1" si="13"/>
        <v>#DIV/0!</v>
      </c>
      <c r="BJ38" s="13" t="e">
        <f t="shared" si="14"/>
        <v>#DIV/0!</v>
      </c>
      <c r="BK38" s="4" t="e">
        <f t="shared" ca="1" si="15"/>
        <v>#DIV/0!</v>
      </c>
      <c r="BL38" s="26" t="e">
        <f t="shared" ca="1" si="16"/>
        <v>#DIV/0!</v>
      </c>
      <c r="BM38" s="25">
        <f t="shared" si="17"/>
        <v>0</v>
      </c>
      <c r="BN38" s="2">
        <f t="shared" si="18"/>
        <v>0</v>
      </c>
      <c r="BO38" s="3">
        <f t="shared" si="19"/>
        <v>0</v>
      </c>
      <c r="BP38" s="17">
        <f ca="1">BI51</f>
        <v>0</v>
      </c>
      <c r="BQ38" s="18">
        <f>B6</f>
        <v>0</v>
      </c>
      <c r="BR38" s="19">
        <f>C63</f>
        <v>0.65</v>
      </c>
      <c r="BS38" s="19">
        <f>B68</f>
        <v>4</v>
      </c>
      <c r="BT38" s="6">
        <f>B69</f>
        <v>120</v>
      </c>
      <c r="BU38" s="6">
        <f>B7</f>
        <v>0</v>
      </c>
      <c r="BV38" s="19">
        <f t="shared" si="4"/>
        <v>0</v>
      </c>
      <c r="BW38" s="3">
        <f t="shared" si="30"/>
        <v>0</v>
      </c>
      <c r="BX38" s="3">
        <f t="shared" si="31"/>
        <v>1</v>
      </c>
      <c r="BY38" s="21">
        <f>B5</f>
        <v>0</v>
      </c>
      <c r="CA38" s="3">
        <f t="shared" si="20"/>
        <v>0</v>
      </c>
      <c r="CC38" s="22" t="e">
        <f t="shared" si="5"/>
        <v>#N/A</v>
      </c>
      <c r="CD38" s="24" t="e">
        <f t="shared" si="21"/>
        <v>#N/A</v>
      </c>
      <c r="CE38" s="24" t="e">
        <f t="shared" si="6"/>
        <v>#N/A</v>
      </c>
      <c r="CF38" s="24" t="e">
        <f t="shared" si="22"/>
        <v>#N/A</v>
      </c>
      <c r="CG38" s="24" t="e">
        <f t="shared" si="7"/>
        <v>#N/A</v>
      </c>
      <c r="CH38" s="24" t="e">
        <f t="shared" si="23"/>
        <v>#N/A</v>
      </c>
      <c r="CI38" s="24" t="e">
        <f t="shared" si="24"/>
        <v>#N/A</v>
      </c>
      <c r="CJ38" s="24" t="e">
        <f t="shared" si="25"/>
        <v>#N/A</v>
      </c>
      <c r="CK38" s="24" t="e">
        <f t="shared" si="26"/>
        <v>#N/A</v>
      </c>
      <c r="CM38" s="25" t="e">
        <f t="shared" si="32"/>
        <v>#N/A</v>
      </c>
      <c r="CN38" s="3" t="str">
        <f t="shared" si="33"/>
        <v/>
      </c>
    </row>
    <row r="39" spans="1:92" ht="20" customHeight="1">
      <c r="A39" s="102"/>
      <c r="B39" s="72"/>
      <c r="C39" s="73"/>
      <c r="E39" s="98"/>
      <c r="F39" s="98"/>
      <c r="G39" s="99"/>
      <c r="H39" s="33" t="str">
        <f t="shared" si="0"/>
        <v/>
      </c>
      <c r="I39" s="34" t="str">
        <f t="shared" si="1"/>
        <v/>
      </c>
      <c r="J39" s="32" t="str">
        <f t="shared" si="8"/>
        <v/>
      </c>
      <c r="K39" s="42" t="str">
        <f t="shared" si="9"/>
        <v/>
      </c>
      <c r="L39" s="35" t="str">
        <f t="shared" si="2"/>
        <v/>
      </c>
      <c r="M39" s="35" t="str">
        <f t="shared" si="10"/>
        <v/>
      </c>
      <c r="N39" s="35" t="str">
        <f t="shared" si="3"/>
        <v/>
      </c>
      <c r="O39" s="5"/>
      <c r="S39" s="1"/>
      <c r="T39" s="1"/>
      <c r="U39" s="1"/>
      <c r="AZ39" s="29">
        <f t="shared" si="11"/>
        <v>-0.32900000000000001</v>
      </c>
      <c r="BA39" s="3">
        <f>BH54</f>
        <v>166.36054200000001</v>
      </c>
      <c r="BB39" s="3">
        <f>BH55</f>
        <v>61.9</v>
      </c>
      <c r="BC39" s="29">
        <f t="shared" si="12"/>
        <v>-0.32900000000000001</v>
      </c>
      <c r="BD39" s="3" t="e">
        <f t="shared" ca="1" si="27"/>
        <v>#DIV/0!</v>
      </c>
      <c r="BE39" s="40">
        <f>IF(B79=1,B50*88.4,B50)</f>
        <v>0</v>
      </c>
      <c r="BG39" s="11" t="e">
        <f t="shared" ca="1" si="28"/>
        <v>#DIV/0!</v>
      </c>
      <c r="BH39" s="11" t="e">
        <f t="shared" si="29"/>
        <v>#DIV/0!</v>
      </c>
      <c r="BI39" s="13" t="e">
        <f t="shared" ca="1" si="13"/>
        <v>#DIV/0!</v>
      </c>
      <c r="BJ39" s="13" t="e">
        <f t="shared" si="14"/>
        <v>#DIV/0!</v>
      </c>
      <c r="BK39" s="4" t="e">
        <f t="shared" ca="1" si="15"/>
        <v>#DIV/0!</v>
      </c>
      <c r="BL39" s="26" t="e">
        <f t="shared" ca="1" si="16"/>
        <v>#DIV/0!</v>
      </c>
      <c r="BM39" s="25">
        <f t="shared" si="17"/>
        <v>0</v>
      </c>
      <c r="BN39" s="2">
        <f t="shared" si="18"/>
        <v>0</v>
      </c>
      <c r="BO39" s="3">
        <f t="shared" si="19"/>
        <v>0</v>
      </c>
      <c r="BP39" s="17">
        <f ca="1">BI51</f>
        <v>0</v>
      </c>
      <c r="BQ39" s="18">
        <f>B6</f>
        <v>0</v>
      </c>
      <c r="BR39" s="19">
        <f>C63</f>
        <v>0.65</v>
      </c>
      <c r="BS39" s="19">
        <f>B68</f>
        <v>4</v>
      </c>
      <c r="BT39" s="6">
        <f>B69</f>
        <v>120</v>
      </c>
      <c r="BU39" s="6">
        <f>B7</f>
        <v>0</v>
      </c>
      <c r="BV39" s="19">
        <f t="shared" si="4"/>
        <v>0</v>
      </c>
      <c r="BW39" s="3">
        <f t="shared" si="30"/>
        <v>0</v>
      </c>
      <c r="BX39" s="3">
        <f t="shared" si="31"/>
        <v>1</v>
      </c>
      <c r="BY39" s="21">
        <f>B5</f>
        <v>0</v>
      </c>
      <c r="CA39" s="3">
        <f t="shared" si="20"/>
        <v>0</v>
      </c>
      <c r="CC39" s="22" t="e">
        <f t="shared" si="5"/>
        <v>#N/A</v>
      </c>
      <c r="CD39" s="24" t="e">
        <f t="shared" si="21"/>
        <v>#N/A</v>
      </c>
      <c r="CE39" s="24" t="e">
        <f t="shared" si="6"/>
        <v>#N/A</v>
      </c>
      <c r="CF39" s="24" t="e">
        <f t="shared" si="22"/>
        <v>#N/A</v>
      </c>
      <c r="CG39" s="24" t="e">
        <f t="shared" si="7"/>
        <v>#N/A</v>
      </c>
      <c r="CH39" s="24" t="e">
        <f t="shared" si="23"/>
        <v>#N/A</v>
      </c>
      <c r="CI39" s="24" t="e">
        <f t="shared" si="24"/>
        <v>#N/A</v>
      </c>
      <c r="CJ39" s="24" t="e">
        <f t="shared" si="25"/>
        <v>#N/A</v>
      </c>
      <c r="CK39" s="24" t="e">
        <f t="shared" si="26"/>
        <v>#N/A</v>
      </c>
      <c r="CM39" s="25" t="e">
        <f t="shared" si="32"/>
        <v>#N/A</v>
      </c>
      <c r="CN39" s="3" t="str">
        <f t="shared" si="33"/>
        <v/>
      </c>
    </row>
    <row r="40" spans="1:92" ht="20" customHeight="1">
      <c r="A40" s="102"/>
      <c r="B40" s="72"/>
      <c r="C40" s="73"/>
      <c r="E40" s="98"/>
      <c r="F40" s="98"/>
      <c r="G40" s="99"/>
      <c r="H40" s="33" t="str">
        <f t="shared" si="0"/>
        <v/>
      </c>
      <c r="I40" s="34" t="str">
        <f t="shared" si="1"/>
        <v/>
      </c>
      <c r="J40" s="32" t="str">
        <f t="shared" si="8"/>
        <v/>
      </c>
      <c r="K40" s="42" t="str">
        <f t="shared" si="9"/>
        <v/>
      </c>
      <c r="L40" s="35" t="str">
        <f t="shared" si="2"/>
        <v/>
      </c>
      <c r="M40" s="35" t="str">
        <f t="shared" si="10"/>
        <v/>
      </c>
      <c r="N40" s="35" t="str">
        <f t="shared" si="3"/>
        <v/>
      </c>
      <c r="O40" s="5"/>
      <c r="S40" s="1"/>
      <c r="T40" s="1"/>
      <c r="U40" s="1"/>
      <c r="AZ40" s="29">
        <f t="shared" si="11"/>
        <v>-0.32900000000000001</v>
      </c>
      <c r="BA40" s="3">
        <f>BH54</f>
        <v>166.36054200000001</v>
      </c>
      <c r="BB40" s="3">
        <f>BH55</f>
        <v>61.9</v>
      </c>
      <c r="BC40" s="29">
        <f t="shared" si="12"/>
        <v>-0.32900000000000001</v>
      </c>
      <c r="BD40" s="3" t="e">
        <f t="shared" ca="1" si="27"/>
        <v>#DIV/0!</v>
      </c>
      <c r="BE40" s="40">
        <f>IF(B79=1,B51*88.4,B51)</f>
        <v>0</v>
      </c>
      <c r="BG40" s="11" t="e">
        <f t="shared" ca="1" si="28"/>
        <v>#DIV/0!</v>
      </c>
      <c r="BH40" s="11" t="e">
        <f t="shared" si="29"/>
        <v>#DIV/0!</v>
      </c>
      <c r="BI40" s="13" t="e">
        <f t="shared" ca="1" si="13"/>
        <v>#DIV/0!</v>
      </c>
      <c r="BJ40" s="13" t="e">
        <f t="shared" si="14"/>
        <v>#DIV/0!</v>
      </c>
      <c r="BK40" s="4" t="e">
        <f t="shared" ca="1" si="15"/>
        <v>#DIV/0!</v>
      </c>
      <c r="BL40" s="26" t="e">
        <f t="shared" ca="1" si="16"/>
        <v>#DIV/0!</v>
      </c>
      <c r="BM40" s="25">
        <f t="shared" si="17"/>
        <v>0</v>
      </c>
      <c r="BN40" s="2">
        <f t="shared" si="18"/>
        <v>0</v>
      </c>
      <c r="BO40" s="3">
        <f t="shared" si="19"/>
        <v>0</v>
      </c>
      <c r="BP40" s="17">
        <f ca="1">BI51</f>
        <v>0</v>
      </c>
      <c r="BQ40" s="18">
        <f>B6</f>
        <v>0</v>
      </c>
      <c r="BR40" s="19">
        <f>C63</f>
        <v>0.65</v>
      </c>
      <c r="BS40" s="19">
        <f>B68</f>
        <v>4</v>
      </c>
      <c r="BT40" s="6">
        <f>B69</f>
        <v>120</v>
      </c>
      <c r="BU40" s="6">
        <f>B7</f>
        <v>0</v>
      </c>
      <c r="BV40" s="19">
        <f t="shared" si="4"/>
        <v>0</v>
      </c>
      <c r="BW40" s="3">
        <f t="shared" si="30"/>
        <v>0</v>
      </c>
      <c r="BX40" s="3">
        <f t="shared" si="31"/>
        <v>1</v>
      </c>
      <c r="BY40" s="21">
        <f>B5</f>
        <v>0</v>
      </c>
      <c r="CA40" s="3">
        <f t="shared" si="20"/>
        <v>0</v>
      </c>
      <c r="CC40" s="22" t="e">
        <f t="shared" si="5"/>
        <v>#N/A</v>
      </c>
      <c r="CD40" s="24" t="e">
        <f t="shared" si="21"/>
        <v>#N/A</v>
      </c>
      <c r="CE40" s="24" t="e">
        <f t="shared" si="6"/>
        <v>#N/A</v>
      </c>
      <c r="CF40" s="24" t="e">
        <f t="shared" si="22"/>
        <v>#N/A</v>
      </c>
      <c r="CG40" s="24" t="e">
        <f t="shared" si="7"/>
        <v>#N/A</v>
      </c>
      <c r="CH40" s="24" t="e">
        <f t="shared" si="23"/>
        <v>#N/A</v>
      </c>
      <c r="CI40" s="24" t="e">
        <f t="shared" si="24"/>
        <v>#N/A</v>
      </c>
      <c r="CJ40" s="24" t="e">
        <f t="shared" si="25"/>
        <v>#N/A</v>
      </c>
      <c r="CK40" s="24" t="e">
        <f t="shared" si="26"/>
        <v>#N/A</v>
      </c>
      <c r="CM40" s="25" t="e">
        <f t="shared" si="32"/>
        <v>#N/A</v>
      </c>
      <c r="CN40" s="3" t="str">
        <f t="shared" si="33"/>
        <v/>
      </c>
    </row>
    <row r="41" spans="1:92" ht="20" customHeight="1">
      <c r="A41" s="102"/>
      <c r="B41" s="72"/>
      <c r="C41" s="73"/>
      <c r="E41" s="49"/>
      <c r="F41" s="49"/>
      <c r="G41" s="5"/>
      <c r="H41" s="33" t="str">
        <f t="shared" si="0"/>
        <v/>
      </c>
      <c r="I41" s="34" t="str">
        <f t="shared" si="1"/>
        <v/>
      </c>
      <c r="J41" s="32" t="str">
        <f t="shared" si="8"/>
        <v/>
      </c>
      <c r="K41" s="42" t="str">
        <f t="shared" si="9"/>
        <v/>
      </c>
      <c r="L41" s="35" t="str">
        <f t="shared" si="2"/>
        <v/>
      </c>
      <c r="M41" s="35" t="str">
        <f t="shared" si="10"/>
        <v/>
      </c>
      <c r="N41" s="35" t="str">
        <f t="shared" si="3"/>
        <v/>
      </c>
      <c r="O41" s="5"/>
      <c r="S41" s="1"/>
      <c r="T41" s="1"/>
      <c r="U41" s="1"/>
      <c r="AZ41" s="29">
        <f t="shared" si="11"/>
        <v>-0.32900000000000001</v>
      </c>
      <c r="BA41" s="3">
        <f>BH54</f>
        <v>166.36054200000001</v>
      </c>
      <c r="BB41" s="3">
        <f>BH55</f>
        <v>61.9</v>
      </c>
      <c r="BC41" s="29">
        <f t="shared" si="12"/>
        <v>-0.32900000000000001</v>
      </c>
      <c r="BD41" s="3" t="e">
        <f t="shared" ca="1" si="27"/>
        <v>#DIV/0!</v>
      </c>
      <c r="BE41" s="40">
        <f>IF(B79=1,B52*88.4,B52)</f>
        <v>0</v>
      </c>
      <c r="BG41" s="11" t="e">
        <f t="shared" ca="1" si="28"/>
        <v>#DIV/0!</v>
      </c>
      <c r="BH41" s="11" t="e">
        <f t="shared" si="29"/>
        <v>#DIV/0!</v>
      </c>
      <c r="BI41" s="13" t="e">
        <f t="shared" ca="1" si="13"/>
        <v>#DIV/0!</v>
      </c>
      <c r="BJ41" s="13" t="e">
        <f t="shared" si="14"/>
        <v>#DIV/0!</v>
      </c>
      <c r="BK41" s="4" t="e">
        <f t="shared" ca="1" si="15"/>
        <v>#DIV/0!</v>
      </c>
      <c r="BL41" s="26" t="e">
        <f t="shared" ca="1" si="16"/>
        <v>#DIV/0!</v>
      </c>
      <c r="BM41" s="25">
        <f t="shared" si="17"/>
        <v>0</v>
      </c>
      <c r="BN41" s="2">
        <f t="shared" si="18"/>
        <v>0</v>
      </c>
      <c r="BO41" s="3">
        <f t="shared" si="19"/>
        <v>0</v>
      </c>
      <c r="BP41" s="17">
        <f ca="1">BI51</f>
        <v>0</v>
      </c>
      <c r="BQ41" s="18">
        <f>B6</f>
        <v>0</v>
      </c>
      <c r="BR41" s="19">
        <f>C63</f>
        <v>0.65</v>
      </c>
      <c r="BS41" s="19">
        <f>B68</f>
        <v>4</v>
      </c>
      <c r="BT41" s="6">
        <f>B69</f>
        <v>120</v>
      </c>
      <c r="BU41" s="6">
        <f>B7</f>
        <v>0</v>
      </c>
      <c r="BV41" s="19">
        <f t="shared" si="4"/>
        <v>0</v>
      </c>
      <c r="BW41" s="3">
        <f t="shared" si="30"/>
        <v>0</v>
      </c>
      <c r="BX41" s="3">
        <f t="shared" si="31"/>
        <v>1</v>
      </c>
      <c r="BY41" s="21">
        <f>B5</f>
        <v>0</v>
      </c>
      <c r="CA41" s="3">
        <f t="shared" si="20"/>
        <v>0</v>
      </c>
      <c r="CC41" s="22" t="e">
        <f t="shared" si="5"/>
        <v>#N/A</v>
      </c>
      <c r="CD41" s="24" t="e">
        <f t="shared" si="21"/>
        <v>#N/A</v>
      </c>
      <c r="CE41" s="24" t="e">
        <f t="shared" si="6"/>
        <v>#N/A</v>
      </c>
      <c r="CF41" s="24" t="e">
        <f t="shared" si="22"/>
        <v>#N/A</v>
      </c>
      <c r="CG41" s="24" t="e">
        <f t="shared" si="7"/>
        <v>#N/A</v>
      </c>
      <c r="CH41" s="24" t="e">
        <f t="shared" si="23"/>
        <v>#N/A</v>
      </c>
      <c r="CI41" s="24" t="e">
        <f t="shared" si="24"/>
        <v>#N/A</v>
      </c>
      <c r="CJ41" s="24" t="e">
        <f t="shared" si="25"/>
        <v>#N/A</v>
      </c>
      <c r="CK41" s="24" t="e">
        <f t="shared" si="26"/>
        <v>#N/A</v>
      </c>
      <c r="CM41" s="25" t="e">
        <f t="shared" si="32"/>
        <v>#N/A</v>
      </c>
      <c r="CN41" s="3" t="str">
        <f t="shared" si="33"/>
        <v/>
      </c>
    </row>
    <row r="42" spans="1:92" ht="20" customHeight="1">
      <c r="A42" s="102"/>
      <c r="B42" s="72"/>
      <c r="C42" s="73"/>
      <c r="E42" s="49"/>
      <c r="F42" s="49"/>
      <c r="G42" s="5"/>
      <c r="H42" s="33" t="str">
        <f t="shared" si="0"/>
        <v/>
      </c>
      <c r="I42" s="34" t="str">
        <f t="shared" si="1"/>
        <v/>
      </c>
      <c r="J42" s="32" t="str">
        <f t="shared" si="8"/>
        <v/>
      </c>
      <c r="K42" s="42" t="str">
        <f t="shared" si="9"/>
        <v/>
      </c>
      <c r="L42" s="35" t="str">
        <f t="shared" si="2"/>
        <v/>
      </c>
      <c r="M42" s="35" t="str">
        <f t="shared" si="10"/>
        <v/>
      </c>
      <c r="N42" s="35" t="str">
        <f t="shared" si="3"/>
        <v/>
      </c>
      <c r="O42" s="5"/>
      <c r="S42" s="1"/>
      <c r="T42" s="1"/>
      <c r="U42" s="1"/>
      <c r="AZ42" s="29">
        <f t="shared" si="11"/>
        <v>-0.32900000000000001</v>
      </c>
      <c r="BA42" s="3">
        <f>BH54</f>
        <v>166.36054200000001</v>
      </c>
      <c r="BB42" s="3">
        <f>BH55</f>
        <v>61.9</v>
      </c>
      <c r="BC42" s="29">
        <f t="shared" si="12"/>
        <v>-0.32900000000000001</v>
      </c>
      <c r="BD42" s="3" t="e">
        <f t="shared" ca="1" si="27"/>
        <v>#DIV/0!</v>
      </c>
      <c r="BE42" s="40">
        <f>IF(B79=1,B53*88.4,B53)</f>
        <v>0</v>
      </c>
      <c r="BG42" s="11" t="e">
        <f t="shared" ca="1" si="28"/>
        <v>#DIV/0!</v>
      </c>
      <c r="BH42" s="11" t="e">
        <f t="shared" si="29"/>
        <v>#DIV/0!</v>
      </c>
      <c r="BI42" s="13" t="e">
        <f t="shared" ca="1" si="13"/>
        <v>#DIV/0!</v>
      </c>
      <c r="BJ42" s="13" t="e">
        <f t="shared" si="14"/>
        <v>#DIV/0!</v>
      </c>
      <c r="BK42" s="4" t="e">
        <f t="shared" ca="1" si="15"/>
        <v>#DIV/0!</v>
      </c>
      <c r="BL42" s="26" t="e">
        <f t="shared" ca="1" si="16"/>
        <v>#DIV/0!</v>
      </c>
      <c r="BM42" s="25">
        <f t="shared" si="17"/>
        <v>0</v>
      </c>
      <c r="BN42" s="2">
        <f t="shared" si="18"/>
        <v>0</v>
      </c>
      <c r="BO42" s="3">
        <f t="shared" si="19"/>
        <v>0</v>
      </c>
      <c r="BP42" s="17">
        <f ca="1">BI51</f>
        <v>0</v>
      </c>
      <c r="BQ42" s="18">
        <f>B6</f>
        <v>0</v>
      </c>
      <c r="BR42" s="19">
        <f>C63</f>
        <v>0.65</v>
      </c>
      <c r="BS42" s="19">
        <f>B68</f>
        <v>4</v>
      </c>
      <c r="BT42" s="6">
        <f>B69</f>
        <v>120</v>
      </c>
      <c r="BU42" s="6">
        <f>B7</f>
        <v>0</v>
      </c>
      <c r="BV42" s="19">
        <f t="shared" si="4"/>
        <v>0</v>
      </c>
      <c r="BW42" s="3">
        <f t="shared" si="30"/>
        <v>0</v>
      </c>
      <c r="BX42" s="3">
        <f t="shared" si="31"/>
        <v>1</v>
      </c>
      <c r="BY42" s="21">
        <f>B5</f>
        <v>0</v>
      </c>
      <c r="CA42" s="3">
        <f t="shared" si="20"/>
        <v>0</v>
      </c>
      <c r="CC42" s="22" t="e">
        <f t="shared" si="5"/>
        <v>#N/A</v>
      </c>
      <c r="CD42" s="24" t="e">
        <f t="shared" si="21"/>
        <v>#N/A</v>
      </c>
      <c r="CE42" s="24" t="e">
        <f t="shared" si="6"/>
        <v>#N/A</v>
      </c>
      <c r="CF42" s="24" t="e">
        <f t="shared" si="22"/>
        <v>#N/A</v>
      </c>
      <c r="CG42" s="24" t="e">
        <f t="shared" si="7"/>
        <v>#N/A</v>
      </c>
      <c r="CH42" s="24" t="e">
        <f t="shared" si="23"/>
        <v>#N/A</v>
      </c>
      <c r="CI42" s="24" t="e">
        <f t="shared" si="24"/>
        <v>#N/A</v>
      </c>
      <c r="CJ42" s="24" t="e">
        <f t="shared" si="25"/>
        <v>#N/A</v>
      </c>
      <c r="CK42" s="24" t="e">
        <f t="shared" si="26"/>
        <v>#N/A</v>
      </c>
      <c r="CM42" s="25" t="e">
        <f t="shared" si="32"/>
        <v>#N/A</v>
      </c>
      <c r="CN42" s="3" t="str">
        <f t="shared" si="33"/>
        <v/>
      </c>
    </row>
    <row r="43" spans="1:92" ht="20" customHeight="1">
      <c r="A43" s="102"/>
      <c r="B43" s="72"/>
      <c r="C43" s="73"/>
      <c r="E43" s="49"/>
      <c r="F43" s="49"/>
      <c r="G43" s="5"/>
      <c r="H43" s="33" t="str">
        <f t="shared" si="0"/>
        <v/>
      </c>
      <c r="I43" s="34" t="str">
        <f t="shared" si="1"/>
        <v/>
      </c>
      <c r="J43" s="32" t="str">
        <f t="shared" si="8"/>
        <v/>
      </c>
      <c r="K43" s="42" t="str">
        <f t="shared" si="9"/>
        <v/>
      </c>
      <c r="L43" s="35" t="str">
        <f t="shared" si="2"/>
        <v/>
      </c>
      <c r="M43" s="35" t="str">
        <f t="shared" si="10"/>
        <v/>
      </c>
      <c r="N43" s="35" t="str">
        <f t="shared" si="3"/>
        <v/>
      </c>
      <c r="O43" s="5"/>
      <c r="S43" s="1"/>
      <c r="T43" s="1"/>
      <c r="U43" s="1"/>
      <c r="AZ43" s="29">
        <f t="shared" si="11"/>
        <v>-0.32900000000000001</v>
      </c>
      <c r="BA43" s="3">
        <f>BH54</f>
        <v>166.36054200000001</v>
      </c>
      <c r="BB43" s="3">
        <f>BH55</f>
        <v>61.9</v>
      </c>
      <c r="BC43" s="29">
        <f t="shared" si="12"/>
        <v>-0.32900000000000001</v>
      </c>
      <c r="BD43" s="3" t="e">
        <f t="shared" ca="1" si="27"/>
        <v>#DIV/0!</v>
      </c>
      <c r="BE43" s="40">
        <f>IF(B79=1,B54*88.4,B54)</f>
        <v>0</v>
      </c>
      <c r="BG43" s="11" t="e">
        <f t="shared" ca="1" si="28"/>
        <v>#DIV/0!</v>
      </c>
      <c r="BH43" s="11" t="e">
        <f t="shared" si="29"/>
        <v>#DIV/0!</v>
      </c>
      <c r="BI43" s="13" t="e">
        <f t="shared" ca="1" si="13"/>
        <v>#DIV/0!</v>
      </c>
      <c r="BJ43" s="13" t="e">
        <f t="shared" si="14"/>
        <v>#DIV/0!</v>
      </c>
      <c r="BK43" s="4" t="e">
        <f t="shared" ca="1" si="15"/>
        <v>#DIV/0!</v>
      </c>
      <c r="BL43" s="26" t="e">
        <f t="shared" ca="1" si="16"/>
        <v>#DIV/0!</v>
      </c>
      <c r="BM43" s="25">
        <f t="shared" si="17"/>
        <v>0</v>
      </c>
      <c r="BN43" s="2">
        <f t="shared" si="18"/>
        <v>0</v>
      </c>
      <c r="BO43" s="3">
        <f t="shared" si="19"/>
        <v>0</v>
      </c>
      <c r="BP43" s="17">
        <f ca="1">BI51</f>
        <v>0</v>
      </c>
      <c r="BQ43" s="18">
        <f>B6</f>
        <v>0</v>
      </c>
      <c r="BR43" s="19">
        <f>C63</f>
        <v>0.65</v>
      </c>
      <c r="BS43" s="19">
        <f>B68</f>
        <v>4</v>
      </c>
      <c r="BT43" s="6">
        <f>B69</f>
        <v>120</v>
      </c>
      <c r="BU43" s="6">
        <f>B7</f>
        <v>0</v>
      </c>
      <c r="BV43" s="19">
        <f t="shared" si="4"/>
        <v>0</v>
      </c>
      <c r="BW43" s="3">
        <f t="shared" si="30"/>
        <v>0</v>
      </c>
      <c r="BX43" s="3">
        <f t="shared" si="31"/>
        <v>1</v>
      </c>
      <c r="BY43" s="21">
        <f>B5</f>
        <v>0</v>
      </c>
      <c r="CA43" s="3">
        <f t="shared" si="20"/>
        <v>0</v>
      </c>
      <c r="CC43" s="22" t="e">
        <f t="shared" si="5"/>
        <v>#N/A</v>
      </c>
      <c r="CD43" s="24" t="e">
        <f t="shared" si="21"/>
        <v>#N/A</v>
      </c>
      <c r="CE43" s="24" t="e">
        <f t="shared" si="6"/>
        <v>#N/A</v>
      </c>
      <c r="CF43" s="24" t="e">
        <f t="shared" si="22"/>
        <v>#N/A</v>
      </c>
      <c r="CG43" s="24" t="e">
        <f t="shared" si="7"/>
        <v>#N/A</v>
      </c>
      <c r="CH43" s="24" t="e">
        <f t="shared" si="23"/>
        <v>#N/A</v>
      </c>
      <c r="CI43" s="24" t="e">
        <f t="shared" si="24"/>
        <v>#N/A</v>
      </c>
      <c r="CJ43" s="24" t="e">
        <f t="shared" si="25"/>
        <v>#N/A</v>
      </c>
      <c r="CK43" s="24" t="e">
        <f t="shared" si="26"/>
        <v>#N/A</v>
      </c>
      <c r="CM43" s="25" t="e">
        <f t="shared" si="32"/>
        <v>#N/A</v>
      </c>
      <c r="CN43" s="3" t="str">
        <f t="shared" si="33"/>
        <v/>
      </c>
    </row>
    <row r="44" spans="1:92" ht="20" customHeight="1">
      <c r="A44" s="102"/>
      <c r="B44" s="72"/>
      <c r="C44" s="73"/>
      <c r="E44" s="49"/>
      <c r="F44" s="49"/>
      <c r="G44" s="5"/>
      <c r="H44" s="33" t="str">
        <f t="shared" si="0"/>
        <v/>
      </c>
      <c r="I44" s="34" t="str">
        <f t="shared" si="1"/>
        <v/>
      </c>
      <c r="J44" s="32" t="str">
        <f t="shared" si="8"/>
        <v/>
      </c>
      <c r="K44" s="42" t="str">
        <f t="shared" si="9"/>
        <v/>
      </c>
      <c r="L44" s="35" t="str">
        <f t="shared" si="2"/>
        <v/>
      </c>
      <c r="M44" s="35" t="str">
        <f t="shared" si="10"/>
        <v/>
      </c>
      <c r="N44" s="35" t="str">
        <f t="shared" si="3"/>
        <v/>
      </c>
      <c r="O44" s="5"/>
      <c r="S44" s="1"/>
      <c r="T44" s="1"/>
      <c r="U44" s="1"/>
      <c r="AZ44" s="29">
        <f t="shared" si="11"/>
        <v>-0.32900000000000001</v>
      </c>
      <c r="BA44" s="3">
        <f>BH54</f>
        <v>166.36054200000001</v>
      </c>
      <c r="BB44" s="3">
        <f>BH55</f>
        <v>61.9</v>
      </c>
      <c r="BC44" s="29">
        <f t="shared" si="12"/>
        <v>-0.32900000000000001</v>
      </c>
      <c r="BD44" s="3" t="e">
        <f t="shared" ca="1" si="27"/>
        <v>#DIV/0!</v>
      </c>
      <c r="BE44" s="40">
        <f>IF(B79=1,B55*88.4,B55)</f>
        <v>0</v>
      </c>
      <c r="BG44" s="11" t="e">
        <f t="shared" ca="1" si="28"/>
        <v>#DIV/0!</v>
      </c>
      <c r="BH44" s="11" t="e">
        <f t="shared" si="29"/>
        <v>#DIV/0!</v>
      </c>
      <c r="BI44" s="13" t="e">
        <f t="shared" ca="1" si="13"/>
        <v>#DIV/0!</v>
      </c>
      <c r="BJ44" s="13" t="e">
        <f t="shared" si="14"/>
        <v>#DIV/0!</v>
      </c>
      <c r="BK44" s="4" t="e">
        <f t="shared" ca="1" si="15"/>
        <v>#DIV/0!</v>
      </c>
      <c r="BL44" s="26" t="e">
        <f t="shared" ca="1" si="16"/>
        <v>#DIV/0!</v>
      </c>
      <c r="BM44" s="25">
        <f t="shared" si="17"/>
        <v>0</v>
      </c>
      <c r="BN44" s="2">
        <f t="shared" si="18"/>
        <v>0</v>
      </c>
      <c r="BO44" s="3">
        <f t="shared" si="19"/>
        <v>0</v>
      </c>
      <c r="BP44" s="17">
        <f ca="1">BI51</f>
        <v>0</v>
      </c>
      <c r="BQ44" s="18">
        <f>B6</f>
        <v>0</v>
      </c>
      <c r="BR44" s="19">
        <f>C63</f>
        <v>0.65</v>
      </c>
      <c r="BS44" s="19">
        <f>B68</f>
        <v>4</v>
      </c>
      <c r="BT44" s="6">
        <f>B69</f>
        <v>120</v>
      </c>
      <c r="BU44" s="6">
        <f>B7</f>
        <v>0</v>
      </c>
      <c r="BV44" s="19">
        <f t="shared" si="4"/>
        <v>0</v>
      </c>
      <c r="BW44" s="3">
        <f t="shared" si="30"/>
        <v>0</v>
      </c>
      <c r="BX44" s="3">
        <f t="shared" si="31"/>
        <v>1</v>
      </c>
      <c r="BY44" s="21">
        <f>B5</f>
        <v>0</v>
      </c>
      <c r="CA44" s="3">
        <f t="shared" si="20"/>
        <v>0</v>
      </c>
      <c r="CC44" s="22" t="e">
        <f t="shared" si="5"/>
        <v>#N/A</v>
      </c>
      <c r="CD44" s="24" t="e">
        <f t="shared" si="21"/>
        <v>#N/A</v>
      </c>
      <c r="CE44" s="24" t="e">
        <f t="shared" si="6"/>
        <v>#N/A</v>
      </c>
      <c r="CF44" s="24" t="e">
        <f t="shared" si="22"/>
        <v>#N/A</v>
      </c>
      <c r="CG44" s="24" t="e">
        <f t="shared" si="7"/>
        <v>#N/A</v>
      </c>
      <c r="CH44" s="24" t="e">
        <f t="shared" si="23"/>
        <v>#N/A</v>
      </c>
      <c r="CI44" s="24" t="e">
        <f t="shared" si="24"/>
        <v>#N/A</v>
      </c>
      <c r="CJ44" s="24" t="e">
        <f t="shared" si="25"/>
        <v>#N/A</v>
      </c>
      <c r="CK44" s="24" t="e">
        <f t="shared" si="26"/>
        <v>#N/A</v>
      </c>
      <c r="CM44" s="25" t="e">
        <f t="shared" si="32"/>
        <v>#N/A</v>
      </c>
      <c r="CN44" s="3" t="str">
        <f t="shared" si="33"/>
        <v/>
      </c>
    </row>
    <row r="45" spans="1:92" ht="20" customHeight="1">
      <c r="A45" s="102"/>
      <c r="B45" s="72"/>
      <c r="C45" s="73"/>
      <c r="E45" s="49"/>
      <c r="F45" s="49"/>
      <c r="G45" s="5"/>
      <c r="H45" s="33" t="str">
        <f t="shared" si="0"/>
        <v/>
      </c>
      <c r="I45" s="34" t="str">
        <f t="shared" si="1"/>
        <v/>
      </c>
      <c r="J45" s="32" t="str">
        <f t="shared" si="8"/>
        <v/>
      </c>
      <c r="K45" s="42" t="str">
        <f t="shared" si="9"/>
        <v/>
      </c>
      <c r="L45" s="35" t="str">
        <f t="shared" si="2"/>
        <v/>
      </c>
      <c r="M45" s="35" t="str">
        <f t="shared" si="10"/>
        <v/>
      </c>
      <c r="N45" s="35" t="str">
        <f t="shared" si="3"/>
        <v/>
      </c>
      <c r="O45" s="5"/>
      <c r="S45" s="1"/>
      <c r="T45" s="1"/>
      <c r="U45" s="1"/>
      <c r="AZ45" s="29">
        <f t="shared" si="11"/>
        <v>-0.32900000000000001</v>
      </c>
      <c r="BA45" s="3">
        <f>BH54</f>
        <v>166.36054200000001</v>
      </c>
      <c r="BB45" s="3">
        <f>BH55</f>
        <v>61.9</v>
      </c>
      <c r="BC45" s="29">
        <f t="shared" si="12"/>
        <v>-0.32900000000000001</v>
      </c>
      <c r="BD45" s="3" t="e">
        <f t="shared" ca="1" si="27"/>
        <v>#DIV/0!</v>
      </c>
      <c r="BE45" s="40">
        <f>IF(B79=1,B56*88.4,B56)</f>
        <v>0</v>
      </c>
      <c r="BG45" s="11" t="e">
        <f t="shared" ca="1" si="28"/>
        <v>#DIV/0!</v>
      </c>
      <c r="BH45" s="11" t="e">
        <f t="shared" si="29"/>
        <v>#DIV/0!</v>
      </c>
      <c r="BI45" s="13" t="e">
        <f t="shared" ca="1" si="13"/>
        <v>#DIV/0!</v>
      </c>
      <c r="BJ45" s="13" t="e">
        <f t="shared" si="14"/>
        <v>#DIV/0!</v>
      </c>
      <c r="BK45" s="4" t="e">
        <f t="shared" ca="1" si="15"/>
        <v>#DIV/0!</v>
      </c>
      <c r="BL45" s="26" t="e">
        <f t="shared" ca="1" si="16"/>
        <v>#DIV/0!</v>
      </c>
      <c r="BM45" s="25">
        <f t="shared" si="17"/>
        <v>0</v>
      </c>
      <c r="BN45" s="2">
        <f t="shared" si="18"/>
        <v>0</v>
      </c>
      <c r="BO45" s="3">
        <f t="shared" si="19"/>
        <v>0</v>
      </c>
      <c r="BP45" s="17">
        <f ca="1">BI51</f>
        <v>0</v>
      </c>
      <c r="BQ45" s="18">
        <f>B6</f>
        <v>0</v>
      </c>
      <c r="BR45" s="19">
        <f>C63</f>
        <v>0.65</v>
      </c>
      <c r="BS45" s="19">
        <f>B68</f>
        <v>4</v>
      </c>
      <c r="BT45" s="6">
        <f>B69</f>
        <v>120</v>
      </c>
      <c r="BU45" s="6">
        <f>B7</f>
        <v>0</v>
      </c>
      <c r="BV45" s="19">
        <f t="shared" si="4"/>
        <v>0</v>
      </c>
      <c r="BW45" s="3">
        <f t="shared" si="30"/>
        <v>0</v>
      </c>
      <c r="BX45" s="3">
        <f t="shared" si="31"/>
        <v>1</v>
      </c>
      <c r="BY45" s="21">
        <f>B5</f>
        <v>0</v>
      </c>
      <c r="CA45" s="3">
        <f t="shared" si="20"/>
        <v>0</v>
      </c>
      <c r="CC45" s="22" t="e">
        <f t="shared" si="5"/>
        <v>#N/A</v>
      </c>
      <c r="CD45" s="24" t="e">
        <f t="shared" si="21"/>
        <v>#N/A</v>
      </c>
      <c r="CE45" s="24" t="e">
        <f t="shared" si="6"/>
        <v>#N/A</v>
      </c>
      <c r="CF45" s="24" t="e">
        <f t="shared" si="22"/>
        <v>#N/A</v>
      </c>
      <c r="CG45" s="24" t="e">
        <f t="shared" si="7"/>
        <v>#N/A</v>
      </c>
      <c r="CH45" s="24" t="e">
        <f t="shared" si="23"/>
        <v>#N/A</v>
      </c>
      <c r="CI45" s="24" t="e">
        <f t="shared" si="24"/>
        <v>#N/A</v>
      </c>
      <c r="CJ45" s="24" t="e">
        <f t="shared" si="25"/>
        <v>#N/A</v>
      </c>
      <c r="CK45" s="24" t="e">
        <f t="shared" si="26"/>
        <v>#N/A</v>
      </c>
      <c r="CM45" s="25" t="e">
        <f t="shared" si="32"/>
        <v>#N/A</v>
      </c>
      <c r="CN45" s="3" t="str">
        <f t="shared" si="33"/>
        <v/>
      </c>
    </row>
    <row r="46" spans="1:92" ht="20" customHeight="1">
      <c r="A46" s="102"/>
      <c r="B46" s="72"/>
      <c r="C46" s="73"/>
      <c r="E46" s="49"/>
      <c r="F46" s="49"/>
      <c r="G46" s="5"/>
      <c r="H46" s="39" t="s">
        <v>87</v>
      </c>
      <c r="I46" s="5"/>
      <c r="J46" s="37" t="str">
        <f>IF(B79=1,"mg/dl","umol/l")</f>
        <v>umol/l</v>
      </c>
      <c r="K46" s="37" t="s">
        <v>77</v>
      </c>
      <c r="L46" s="37" t="s">
        <v>77</v>
      </c>
      <c r="M46" s="37" t="s">
        <v>38</v>
      </c>
      <c r="N46" s="37" t="s">
        <v>38</v>
      </c>
      <c r="O46" s="5"/>
      <c r="BK46" s="25"/>
      <c r="BM46" s="29"/>
      <c r="BY46" s="21"/>
    </row>
    <row r="47" spans="1:92" ht="20" customHeight="1">
      <c r="A47" s="102"/>
      <c r="B47" s="72"/>
      <c r="C47" s="73"/>
      <c r="E47" s="49"/>
      <c r="F47" s="49"/>
      <c r="G47" s="5"/>
      <c r="H47" s="27"/>
      <c r="I47" s="5"/>
      <c r="J47" s="5"/>
      <c r="K47" s="5"/>
      <c r="L47" s="5"/>
      <c r="M47" s="5"/>
      <c r="N47" s="5"/>
      <c r="O47" s="5"/>
      <c r="BG47" s="3" t="s">
        <v>17</v>
      </c>
      <c r="BH47" s="30">
        <f ca="1">IF(B7=1,1.77*B6*(140-BH49)/1000,1.5*B6*(140-BH49)/1000)</f>
        <v>0</v>
      </c>
      <c r="BK47" s="25"/>
      <c r="BM47" s="29"/>
      <c r="BY47" s="21"/>
    </row>
    <row r="48" spans="1:92" ht="20" customHeight="1">
      <c r="A48" s="102"/>
      <c r="B48" s="72"/>
      <c r="C48" s="73"/>
      <c r="E48" s="49"/>
      <c r="F48" s="49"/>
      <c r="G48" s="5"/>
      <c r="H48" s="27"/>
      <c r="I48" s="5"/>
      <c r="J48" s="5"/>
      <c r="K48" s="5"/>
      <c r="L48" s="5"/>
      <c r="M48" s="5"/>
      <c r="N48" s="5"/>
      <c r="O48" s="5"/>
      <c r="BG48" s="3" t="s">
        <v>24</v>
      </c>
      <c r="BH48" s="21">
        <f ca="1">TODAY()</f>
        <v>42147</v>
      </c>
      <c r="BZ48" s="3" t="s">
        <v>26</v>
      </c>
      <c r="CA48" s="3">
        <f>SUM(CA2:CA45)</f>
        <v>0</v>
      </c>
    </row>
    <row r="49" spans="1:73" ht="20" customHeight="1">
      <c r="A49" s="103"/>
      <c r="B49" s="74"/>
      <c r="C49" s="73"/>
      <c r="E49" s="49"/>
      <c r="F49" s="49"/>
      <c r="G49" s="5"/>
      <c r="H49" s="27"/>
      <c r="I49" s="5"/>
      <c r="J49" s="5"/>
      <c r="K49" s="5"/>
      <c r="L49" s="5"/>
      <c r="M49" s="5"/>
      <c r="N49" s="5"/>
      <c r="O49" s="5"/>
      <c r="BG49" s="3" t="s">
        <v>0</v>
      </c>
      <c r="BH49" s="3">
        <f ca="1">(BH48-B5)/365.25</f>
        <v>115.39219712525667</v>
      </c>
    </row>
    <row r="50" spans="1:73" ht="20" customHeight="1">
      <c r="A50" s="103"/>
      <c r="B50" s="74"/>
      <c r="C50" s="73"/>
      <c r="E50" s="49"/>
      <c r="F50" s="49"/>
      <c r="G50" s="5"/>
      <c r="H50" s="27"/>
      <c r="I50" s="5"/>
      <c r="J50" s="5"/>
      <c r="K50" s="5"/>
      <c r="L50" s="5"/>
      <c r="M50" s="5"/>
      <c r="N50" s="5"/>
      <c r="O50" s="5"/>
    </row>
    <row r="51" spans="1:73" ht="20" customHeight="1">
      <c r="A51" s="103"/>
      <c r="B51" s="74"/>
      <c r="C51" s="73"/>
      <c r="E51" s="49"/>
      <c r="F51" s="49"/>
      <c r="G51" s="5"/>
      <c r="H51" s="27"/>
      <c r="I51" s="5"/>
      <c r="J51" s="5"/>
      <c r="K51" s="5"/>
      <c r="L51" s="5"/>
      <c r="M51" s="5"/>
      <c r="N51" s="5"/>
      <c r="O51" s="5"/>
      <c r="BH51" s="7" t="s">
        <v>5</v>
      </c>
      <c r="BI51" s="31">
        <f ca="1">IF(B10&gt;0,B10,BH47)</f>
        <v>0</v>
      </c>
    </row>
    <row r="52" spans="1:73" ht="20" customHeight="1">
      <c r="A52" s="103"/>
      <c r="B52" s="74"/>
      <c r="C52" s="73"/>
      <c r="E52" s="49"/>
      <c r="F52" s="49"/>
      <c r="G52" s="5"/>
      <c r="H52" s="27"/>
      <c r="I52" s="5"/>
      <c r="J52" s="5"/>
      <c r="K52" s="5"/>
      <c r="L52" s="5"/>
      <c r="M52" s="5"/>
      <c r="N52" s="5"/>
      <c r="O52" s="5"/>
      <c r="BK52" s="25"/>
      <c r="BM52" s="29"/>
    </row>
    <row r="53" spans="1:73" ht="20" customHeight="1">
      <c r="A53" s="103"/>
      <c r="B53" s="74"/>
      <c r="C53" s="73"/>
      <c r="E53" s="49"/>
      <c r="F53" s="49"/>
      <c r="G53" s="5"/>
      <c r="H53" s="27"/>
      <c r="I53" s="5"/>
      <c r="J53" s="5"/>
      <c r="K53" s="5"/>
      <c r="L53" s="5"/>
      <c r="M53" s="5"/>
      <c r="N53" s="5"/>
      <c r="O53" s="5"/>
      <c r="BG53" s="3" t="s">
        <v>52</v>
      </c>
      <c r="BI53" s="3" t="s">
        <v>53</v>
      </c>
      <c r="BL53" s="2"/>
      <c r="BM53" s="2"/>
      <c r="BN53" s="2"/>
      <c r="BO53" s="2"/>
      <c r="BU53" s="2"/>
    </row>
    <row r="54" spans="1:73" ht="20" customHeight="1">
      <c r="A54" s="103"/>
      <c r="B54" s="74"/>
      <c r="C54" s="73"/>
      <c r="E54" s="49"/>
      <c r="F54" s="49"/>
      <c r="G54" s="5"/>
      <c r="H54" s="27"/>
      <c r="I54" s="5"/>
      <c r="J54" s="5"/>
      <c r="K54" s="5"/>
      <c r="L54" s="5"/>
      <c r="M54" s="5"/>
      <c r="N54" s="5"/>
      <c r="O54" s="5"/>
      <c r="BG54" s="3" t="s">
        <v>54</v>
      </c>
      <c r="BH54" s="3">
        <f>IF(B8=1,BL54*141,1.159*BL54*141)</f>
        <v>166.36054200000001</v>
      </c>
      <c r="BK54" s="3" t="s">
        <v>55</v>
      </c>
      <c r="BL54" s="30">
        <f>IF(B7=1,1,1.018)</f>
        <v>1.018</v>
      </c>
      <c r="BM54" s="2"/>
      <c r="BN54" s="2"/>
      <c r="BO54" s="2"/>
      <c r="BU54" s="2"/>
    </row>
    <row r="55" spans="1:73" ht="20" customHeight="1">
      <c r="A55" s="103"/>
      <c r="B55" s="74"/>
      <c r="C55" s="73"/>
      <c r="E55" s="49"/>
      <c r="F55" s="49"/>
      <c r="G55" s="5"/>
      <c r="H55" s="27"/>
      <c r="I55" s="5"/>
      <c r="J55" s="5"/>
      <c r="K55" s="36"/>
      <c r="L55" s="36"/>
      <c r="M55" s="36"/>
      <c r="N55" s="36"/>
      <c r="O55" s="36"/>
      <c r="U55" s="2"/>
      <c r="V55" s="2"/>
      <c r="W55" s="2"/>
      <c r="X55" s="2"/>
      <c r="AD55" s="2"/>
      <c r="BG55" s="3" t="s">
        <v>56</v>
      </c>
      <c r="BH55" s="3">
        <f>IF(B7=1,79.6,61.9)</f>
        <v>61.9</v>
      </c>
    </row>
    <row r="56" spans="1:73" ht="20" customHeight="1" thickBot="1">
      <c r="A56" s="104"/>
      <c r="B56" s="75"/>
      <c r="C56" s="76"/>
      <c r="E56" s="49"/>
      <c r="F56" s="49"/>
      <c r="G56" s="5"/>
      <c r="H56" s="27"/>
      <c r="I56" s="5"/>
      <c r="J56" s="5"/>
      <c r="K56" s="5"/>
      <c r="L56" s="5"/>
      <c r="M56" s="5"/>
      <c r="N56" s="5"/>
      <c r="O56" s="5"/>
      <c r="U56" s="2"/>
      <c r="V56" s="2"/>
      <c r="W56" s="2"/>
      <c r="X56" s="2"/>
      <c r="AD56" s="2"/>
      <c r="BG56" s="3" t="s">
        <v>57</v>
      </c>
    </row>
    <row r="57" spans="1:73" ht="20" customHeight="1" thickTop="1">
      <c r="A57" s="89" t="s">
        <v>87</v>
      </c>
      <c r="B57" s="89" t="str">
        <f>IF(B79=1,"mg/dl","umol/l")</f>
        <v>umol/l</v>
      </c>
      <c r="C57" s="89"/>
      <c r="E57" s="49"/>
      <c r="F57" s="49"/>
      <c r="G57" s="5"/>
      <c r="H57" s="27"/>
      <c r="I57" s="5"/>
      <c r="J57" s="5"/>
      <c r="K57" s="5"/>
      <c r="L57" s="5"/>
      <c r="M57" s="5"/>
      <c r="N57" s="5"/>
      <c r="O57" s="5"/>
      <c r="U57" s="2"/>
      <c r="V57" s="2"/>
      <c r="W57" s="2"/>
      <c r="X57" s="2"/>
      <c r="AD57" s="2"/>
    </row>
    <row r="58" spans="1:73" ht="20" customHeight="1">
      <c r="A58" s="82"/>
      <c r="B58" s="82"/>
      <c r="C58" s="82"/>
      <c r="E58" s="49"/>
      <c r="F58" s="49"/>
      <c r="G58" s="5"/>
      <c r="H58" s="27"/>
      <c r="I58" s="5"/>
      <c r="J58" s="5"/>
      <c r="K58" s="5"/>
      <c r="L58" s="5"/>
      <c r="M58" s="5"/>
      <c r="N58" s="5"/>
      <c r="O58" s="5"/>
      <c r="U58" s="2"/>
      <c r="V58" s="2"/>
      <c r="W58" s="2"/>
      <c r="X58" s="2"/>
      <c r="AD58" s="2"/>
      <c r="BG58" s="3" t="s">
        <v>64</v>
      </c>
      <c r="BH58" s="3" t="str">
        <f>IF(B72&gt;0,50+2.3*(B72/2.54-60),"")</f>
        <v/>
      </c>
    </row>
    <row r="59" spans="1:73" ht="20" customHeight="1">
      <c r="A59" s="82"/>
      <c r="B59" s="82"/>
      <c r="C59" s="82"/>
      <c r="E59" s="49"/>
      <c r="F59" s="49"/>
      <c r="G59" s="5"/>
      <c r="H59" s="27"/>
      <c r="I59" s="5"/>
      <c r="J59" s="5"/>
      <c r="K59" s="5"/>
      <c r="L59" s="5"/>
      <c r="M59" s="5"/>
      <c r="N59" s="5"/>
      <c r="O59" s="5"/>
      <c r="U59" s="2"/>
      <c r="V59" s="2"/>
      <c r="W59" s="2"/>
      <c r="X59" s="2"/>
      <c r="AD59" s="2"/>
      <c r="BG59" s="3" t="s">
        <v>65</v>
      </c>
      <c r="BH59" s="3" t="str">
        <f>IF(B72&gt;0,45+2.3*(B72/2.54-60),"")</f>
        <v/>
      </c>
    </row>
    <row r="60" spans="1:73" ht="20" customHeight="1">
      <c r="A60" s="82"/>
      <c r="B60" s="82"/>
      <c r="C60" s="82"/>
      <c r="E60" s="49"/>
      <c r="F60" s="49"/>
      <c r="G60" s="5"/>
      <c r="H60" s="27"/>
      <c r="I60" s="5"/>
      <c r="J60" s="5"/>
      <c r="K60" s="5"/>
      <c r="L60" s="5"/>
      <c r="M60" s="5"/>
      <c r="N60" s="5"/>
      <c r="O60" s="5"/>
      <c r="U60" s="2"/>
      <c r="V60" s="2"/>
      <c r="W60" s="2"/>
      <c r="X60" s="2"/>
      <c r="AD60" s="2"/>
      <c r="BG60" s="3" t="s">
        <v>66</v>
      </c>
      <c r="BH60" s="3" t="str">
        <f>IF(B72&gt;0,1.77*B75*(140-BH49)/1000,"")</f>
        <v/>
      </c>
    </row>
    <row r="61" spans="1:73" ht="20" customHeight="1" thickBot="1">
      <c r="A61" s="89" t="s">
        <v>75</v>
      </c>
      <c r="B61" s="85" t="s">
        <v>2</v>
      </c>
      <c r="C61" s="90" t="s">
        <v>78</v>
      </c>
      <c r="E61" s="49"/>
      <c r="F61" s="49"/>
      <c r="G61" s="5"/>
      <c r="H61" s="27"/>
      <c r="I61" s="5"/>
      <c r="J61" s="5"/>
      <c r="K61" s="5"/>
      <c r="L61" s="5"/>
      <c r="M61" s="5"/>
      <c r="N61" s="5"/>
      <c r="O61" s="5"/>
      <c r="U61" s="2"/>
      <c r="V61" s="2"/>
      <c r="W61" s="2"/>
      <c r="X61" s="2"/>
      <c r="AD61" s="2"/>
      <c r="BG61" s="3" t="s">
        <v>67</v>
      </c>
      <c r="BH61" s="3" t="str">
        <f>IF(B72&gt;0,1.5*B75*(140-BH49)/1000,"")</f>
        <v/>
      </c>
    </row>
    <row r="62" spans="1:73" ht="20" customHeight="1" thickTop="1" thickBot="1">
      <c r="A62" s="77">
        <v>133</v>
      </c>
      <c r="B62" s="91">
        <f ca="1">BI51*1000/A62</f>
        <v>0</v>
      </c>
      <c r="C62" s="91" t="str">
        <f ca="1">IF(B62&gt;0,B62/B6,"")</f>
        <v/>
      </c>
      <c r="E62" s="49"/>
      <c r="F62" s="49"/>
      <c r="G62" s="5"/>
      <c r="H62" s="27"/>
      <c r="I62" s="5"/>
      <c r="J62" s="5"/>
      <c r="K62" s="5"/>
      <c r="L62" s="5"/>
      <c r="M62" s="5"/>
      <c r="N62" s="5"/>
      <c r="O62" s="5"/>
      <c r="U62" s="2"/>
      <c r="V62" s="2"/>
      <c r="W62" s="2"/>
      <c r="X62" s="2"/>
      <c r="AD62" s="2"/>
    </row>
    <row r="63" spans="1:73" ht="20" customHeight="1" thickTop="1" thickBot="1">
      <c r="A63" s="92" t="str">
        <f ca="1">IF(BI51&gt;0,BI51*1000/(C63*B6),"")</f>
        <v/>
      </c>
      <c r="B63" s="91">
        <f>B6*C63</f>
        <v>0</v>
      </c>
      <c r="C63" s="78">
        <v>0.65</v>
      </c>
      <c r="E63" s="49"/>
      <c r="F63" s="49"/>
      <c r="G63" s="5"/>
      <c r="H63" s="27"/>
      <c r="I63" s="5"/>
      <c r="J63" s="5"/>
      <c r="K63" s="5"/>
      <c r="L63" s="5"/>
      <c r="M63" s="5"/>
      <c r="N63" s="5"/>
      <c r="O63" s="5"/>
      <c r="U63" s="2"/>
      <c r="V63" s="2"/>
      <c r="W63" s="2"/>
      <c r="X63" s="2"/>
      <c r="AD63" s="2"/>
      <c r="BG63" s="3" t="s">
        <v>72</v>
      </c>
      <c r="BJ63" s="3" t="e">
        <f ca="1">A63/88.4</f>
        <v>#VALUE!</v>
      </c>
    </row>
    <row r="64" spans="1:73" ht="20" customHeight="1" thickTop="1">
      <c r="A64" s="89" t="s">
        <v>86</v>
      </c>
      <c r="B64" s="82"/>
      <c r="C64" s="89" t="s">
        <v>32</v>
      </c>
      <c r="E64" s="49"/>
      <c r="F64" s="49"/>
      <c r="G64" s="5"/>
      <c r="H64" s="27"/>
      <c r="I64" s="5"/>
      <c r="J64" s="5"/>
      <c r="K64" s="5"/>
      <c r="L64" s="5"/>
      <c r="M64" s="5"/>
      <c r="N64" s="5"/>
      <c r="O64" s="5"/>
      <c r="U64" s="2"/>
      <c r="V64" s="2"/>
      <c r="W64" s="2"/>
      <c r="X64" s="2"/>
      <c r="AD64" s="2"/>
    </row>
    <row r="65" spans="1:30" ht="20" customHeight="1">
      <c r="A65" s="82"/>
      <c r="B65" s="82"/>
      <c r="C65" s="82"/>
      <c r="E65" s="49"/>
      <c r="F65" s="49"/>
      <c r="G65" s="5"/>
      <c r="H65" s="27"/>
      <c r="I65" s="5"/>
      <c r="J65" s="5"/>
      <c r="K65" s="5"/>
      <c r="L65" s="5"/>
      <c r="M65" s="5"/>
      <c r="N65" s="5"/>
      <c r="O65" s="5"/>
      <c r="U65" s="2"/>
      <c r="V65" s="2"/>
      <c r="W65" s="2"/>
      <c r="X65" s="2"/>
      <c r="AD65" s="2"/>
    </row>
    <row r="66" spans="1:30" ht="20" customHeight="1">
      <c r="A66" s="82"/>
      <c r="B66" s="82"/>
      <c r="C66" s="82"/>
      <c r="E66" s="49"/>
      <c r="F66" s="49"/>
      <c r="G66" s="5"/>
      <c r="H66" s="27"/>
      <c r="I66" s="5"/>
      <c r="J66" s="5"/>
      <c r="K66" s="5"/>
      <c r="L66" s="5"/>
      <c r="M66" s="5"/>
      <c r="N66" s="5"/>
      <c r="O66" s="5"/>
      <c r="U66" s="2"/>
      <c r="V66" s="2"/>
      <c r="W66" s="2"/>
      <c r="X66" s="2"/>
      <c r="AD66" s="2"/>
    </row>
    <row r="67" spans="1:30" ht="20" customHeight="1" thickBot="1">
      <c r="A67" s="82"/>
      <c r="B67" s="82"/>
      <c r="C67" s="82"/>
      <c r="E67" s="49"/>
      <c r="F67" s="49"/>
      <c r="G67" s="5"/>
      <c r="H67" s="27"/>
      <c r="I67" s="5"/>
      <c r="J67" s="5"/>
      <c r="K67" s="5"/>
      <c r="L67" s="5"/>
      <c r="M67" s="5"/>
      <c r="N67" s="5"/>
      <c r="O67" s="5"/>
      <c r="U67" s="2"/>
      <c r="V67" s="2"/>
      <c r="W67" s="2"/>
      <c r="X67" s="2"/>
      <c r="AD67" s="2"/>
    </row>
    <row r="68" spans="1:30" ht="20" customHeight="1" thickTop="1">
      <c r="A68" s="85" t="s">
        <v>44</v>
      </c>
      <c r="B68" s="79">
        <v>4</v>
      </c>
      <c r="C68" s="85" t="s">
        <v>31</v>
      </c>
      <c r="E68" s="49"/>
      <c r="F68" s="49"/>
      <c r="G68" s="5"/>
      <c r="H68" s="27"/>
      <c r="I68" s="5"/>
      <c r="J68" s="5"/>
      <c r="K68" s="5"/>
      <c r="L68" s="5"/>
      <c r="M68" s="5"/>
      <c r="N68" s="5"/>
      <c r="O68" s="5"/>
      <c r="U68" s="2"/>
      <c r="V68" s="2"/>
      <c r="W68" s="2"/>
      <c r="X68" s="2"/>
      <c r="AD68" s="2"/>
    </row>
    <row r="69" spans="1:30" ht="20" customHeight="1" thickBot="1">
      <c r="A69" s="85" t="s">
        <v>45</v>
      </c>
      <c r="B69" s="80">
        <v>120</v>
      </c>
      <c r="C69" s="85" t="s">
        <v>31</v>
      </c>
      <c r="E69" s="49"/>
      <c r="F69" s="49"/>
      <c r="G69" s="5"/>
      <c r="H69" s="27"/>
      <c r="I69" s="5"/>
      <c r="J69" s="5"/>
      <c r="K69" s="5"/>
      <c r="L69" s="5"/>
      <c r="M69" s="5"/>
      <c r="N69" s="5"/>
      <c r="O69" s="5"/>
      <c r="U69" s="2"/>
      <c r="V69" s="2"/>
      <c r="W69" s="2"/>
      <c r="X69" s="2"/>
      <c r="AD69" s="2"/>
    </row>
    <row r="70" spans="1:30" ht="20" customHeight="1" thickTop="1">
      <c r="A70" s="82"/>
      <c r="B70" s="82"/>
      <c r="C70" s="82"/>
      <c r="E70" s="49"/>
      <c r="F70" s="49"/>
      <c r="G70" s="5"/>
      <c r="H70" s="27"/>
      <c r="I70" s="5"/>
      <c r="J70" s="5"/>
      <c r="K70" s="5"/>
      <c r="L70" s="5"/>
      <c r="M70" s="5"/>
      <c r="N70" s="5"/>
      <c r="O70" s="5"/>
      <c r="U70" s="2"/>
      <c r="V70" s="2"/>
      <c r="W70" s="2"/>
      <c r="X70" s="2"/>
      <c r="AD70" s="2"/>
    </row>
    <row r="71" spans="1:30" ht="20" customHeight="1" thickBot="1">
      <c r="A71" s="82"/>
      <c r="B71" s="82"/>
      <c r="C71" s="82"/>
      <c r="E71" s="49"/>
      <c r="F71" s="49"/>
      <c r="G71" s="5"/>
      <c r="H71" s="27"/>
      <c r="I71" s="5"/>
      <c r="J71" s="5"/>
      <c r="K71" s="5"/>
      <c r="L71" s="5"/>
      <c r="M71" s="5"/>
      <c r="N71" s="5"/>
      <c r="O71" s="5"/>
    </row>
    <row r="72" spans="1:30" ht="20" customHeight="1" thickTop="1" thickBot="1">
      <c r="A72" s="85" t="s">
        <v>47</v>
      </c>
      <c r="B72" s="77"/>
      <c r="C72" s="85" t="s">
        <v>48</v>
      </c>
      <c r="E72" s="49"/>
      <c r="F72" s="49"/>
      <c r="G72" s="5"/>
      <c r="H72" s="27"/>
      <c r="I72" s="5"/>
      <c r="J72" s="5"/>
      <c r="K72" s="5"/>
      <c r="L72" s="5"/>
      <c r="M72" s="5"/>
      <c r="N72" s="5"/>
      <c r="O72" s="5"/>
    </row>
    <row r="73" spans="1:30" ht="20" customHeight="1" thickTop="1">
      <c r="A73" s="85" t="s">
        <v>49</v>
      </c>
      <c r="B73" s="93" t="str">
        <f>IF(B7=1,BH58,BH59)</f>
        <v/>
      </c>
      <c r="C73" s="85" t="s">
        <v>3</v>
      </c>
      <c r="E73" s="49"/>
      <c r="F73" s="49"/>
      <c r="G73" s="5"/>
      <c r="H73" s="27"/>
      <c r="I73" s="5"/>
      <c r="J73" s="5"/>
      <c r="K73" s="5"/>
      <c r="L73" s="5"/>
      <c r="M73" s="5"/>
      <c r="N73" s="5"/>
      <c r="O73" s="5"/>
    </row>
    <row r="74" spans="1:30" ht="20" customHeight="1">
      <c r="A74" s="85" t="s">
        <v>9</v>
      </c>
      <c r="B74" s="93" t="str">
        <f>IF(B6*B72&gt;0,B6/B73,"")</f>
        <v/>
      </c>
      <c r="C74" s="85"/>
      <c r="E74" s="49"/>
      <c r="F74" s="49"/>
      <c r="G74" s="5"/>
      <c r="H74" s="27"/>
      <c r="I74" s="5"/>
      <c r="J74" s="5"/>
      <c r="K74" s="5"/>
      <c r="L74" s="5"/>
      <c r="M74" s="5"/>
      <c r="N74" s="5"/>
      <c r="O74" s="5"/>
    </row>
    <row r="75" spans="1:30" ht="20" customHeight="1">
      <c r="A75" s="85" t="s">
        <v>41</v>
      </c>
      <c r="B75" s="93" t="str">
        <f>IF(B6*B72&gt;0,B73+0.4*(B6-B73),"")</f>
        <v/>
      </c>
      <c r="C75" s="85" t="s">
        <v>3</v>
      </c>
      <c r="E75" s="49"/>
      <c r="F75" s="49"/>
      <c r="G75" s="5"/>
      <c r="H75" s="27"/>
      <c r="I75" s="5"/>
      <c r="J75" s="5"/>
      <c r="K75" s="5"/>
      <c r="L75" s="5"/>
      <c r="M75" s="5"/>
      <c r="N75" s="5"/>
      <c r="O75" s="5"/>
    </row>
    <row r="76" spans="1:30" ht="20" customHeight="1">
      <c r="A76" s="85" t="s">
        <v>50</v>
      </c>
      <c r="B76" s="94" t="str">
        <f>IF(B7=1,BH60,BH61)</f>
        <v/>
      </c>
      <c r="C76" s="85" t="s">
        <v>29</v>
      </c>
      <c r="E76" s="49"/>
      <c r="F76" s="49"/>
      <c r="G76" s="5"/>
      <c r="H76" s="27"/>
      <c r="I76" s="5"/>
      <c r="J76" s="5"/>
      <c r="K76" s="5"/>
      <c r="L76" s="5"/>
      <c r="M76" s="5"/>
      <c r="N76" s="5"/>
      <c r="O76" s="5"/>
    </row>
    <row r="77" spans="1:30" ht="20" customHeight="1">
      <c r="A77" s="82"/>
      <c r="B77" s="82"/>
      <c r="C77" s="82"/>
      <c r="E77" s="49"/>
      <c r="F77" s="49"/>
      <c r="G77" s="5"/>
      <c r="H77" s="27"/>
      <c r="I77" s="5"/>
      <c r="J77" s="5"/>
      <c r="K77" s="5"/>
      <c r="L77" s="5"/>
      <c r="M77" s="5"/>
      <c r="N77" s="5"/>
      <c r="O77" s="5"/>
    </row>
    <row r="78" spans="1:30" ht="20" customHeight="1" thickBot="1">
      <c r="A78" s="82"/>
      <c r="B78" s="82"/>
      <c r="C78" s="82"/>
      <c r="E78" s="49"/>
      <c r="F78" s="49"/>
      <c r="G78" s="5"/>
      <c r="H78" s="27"/>
      <c r="I78" s="5"/>
      <c r="J78" s="5"/>
      <c r="K78" s="5"/>
      <c r="L78" s="5"/>
      <c r="M78" s="5"/>
      <c r="N78" s="5"/>
      <c r="O78" s="5"/>
    </row>
    <row r="79" spans="1:30" ht="20" customHeight="1" thickTop="1" thickBot="1">
      <c r="A79" s="85" t="s">
        <v>42</v>
      </c>
      <c r="B79" s="81">
        <v>0</v>
      </c>
      <c r="C79" s="89" t="s">
        <v>43</v>
      </c>
      <c r="E79" s="49"/>
      <c r="F79" s="49"/>
      <c r="G79" s="5"/>
      <c r="H79" s="27"/>
      <c r="I79" s="5"/>
      <c r="J79" s="5"/>
      <c r="K79" s="5"/>
      <c r="L79" s="5"/>
      <c r="M79" s="5"/>
      <c r="N79" s="5"/>
      <c r="O79" s="5"/>
    </row>
    <row r="80" spans="1:30" ht="20" customHeight="1" thickTop="1">
      <c r="A80" s="82"/>
      <c r="B80" s="82"/>
      <c r="C80" s="82"/>
      <c r="E80" s="49"/>
      <c r="F80" s="49"/>
      <c r="G80" s="5"/>
      <c r="H80" s="27"/>
      <c r="I80" s="5"/>
      <c r="J80" s="5"/>
      <c r="K80" s="5"/>
      <c r="L80" s="5"/>
      <c r="M80" s="5"/>
      <c r="N80" s="5"/>
      <c r="O80" s="5"/>
    </row>
    <row r="81" spans="1:15" ht="20" customHeight="1">
      <c r="E81" s="49"/>
      <c r="F81" s="49"/>
      <c r="G81" s="5"/>
      <c r="H81" s="27"/>
      <c r="I81" s="5"/>
      <c r="J81" s="5"/>
      <c r="K81" s="5"/>
      <c r="L81" s="5"/>
      <c r="M81" s="5"/>
      <c r="N81" s="5"/>
      <c r="O81" s="5"/>
    </row>
    <row r="82" spans="1:15" ht="20" customHeight="1">
      <c r="E82" s="49"/>
      <c r="F82" s="49"/>
      <c r="G82" s="5"/>
      <c r="H82" s="27"/>
      <c r="I82" s="5"/>
      <c r="J82" s="5"/>
      <c r="K82" s="5"/>
      <c r="L82" s="5"/>
      <c r="M82" s="5"/>
      <c r="N82" s="5"/>
      <c r="O82" s="5"/>
    </row>
    <row r="83" spans="1:15" ht="20" customHeight="1">
      <c r="E83" s="49"/>
      <c r="F83" s="49"/>
      <c r="G83" s="5"/>
      <c r="H83" s="27"/>
      <c r="I83" s="5"/>
      <c r="J83" s="5"/>
      <c r="K83" s="5"/>
      <c r="L83" s="5"/>
      <c r="M83" s="5"/>
      <c r="N83" s="5"/>
      <c r="O83" s="5"/>
    </row>
    <row r="84" spans="1:15" ht="20" customHeight="1">
      <c r="A84" s="38"/>
      <c r="B84" s="38"/>
      <c r="C84" s="38"/>
    </row>
    <row r="85" spans="1:15" ht="20" customHeight="1">
      <c r="A85" s="1"/>
      <c r="B85" s="1"/>
      <c r="C85" s="1"/>
    </row>
    <row r="86" spans="1:15" ht="20" customHeight="1">
      <c r="A86" s="38"/>
      <c r="B86" s="38"/>
      <c r="C86" s="38"/>
    </row>
    <row r="87" spans="1:15" ht="20" customHeight="1">
      <c r="A87" s="38"/>
      <c r="B87" s="38"/>
      <c r="C87" s="38"/>
    </row>
    <row r="88" spans="1:15" ht="20" customHeight="1">
      <c r="A88" s="38"/>
      <c r="B88" s="38"/>
      <c r="C88" s="38"/>
    </row>
    <row r="89" spans="1:15" ht="20" customHeight="1">
      <c r="A89" s="38"/>
      <c r="B89" s="38"/>
      <c r="C89" s="38"/>
    </row>
    <row r="90" spans="1:15" ht="20" customHeight="1">
      <c r="A90" s="38"/>
      <c r="B90" s="38"/>
      <c r="C90" s="38"/>
    </row>
    <row r="91" spans="1:15" ht="20" customHeight="1">
      <c r="A91" s="38"/>
      <c r="B91" s="38"/>
      <c r="C91" s="38"/>
    </row>
    <row r="92" spans="1:15" ht="20" customHeight="1">
      <c r="A92" s="1"/>
      <c r="B92" s="38"/>
      <c r="C92" s="38"/>
    </row>
    <row r="93" spans="1:15" ht="20" customHeight="1">
      <c r="A93" s="38"/>
      <c r="B93" s="38"/>
      <c r="C93" s="38"/>
    </row>
  </sheetData>
  <sheetProtection selectLockedCells="1"/>
  <mergeCells count="2">
    <mergeCell ref="E33:G40"/>
    <mergeCell ref="E25:G32"/>
  </mergeCells>
  <phoneticPr fontId="3" type="noConversion"/>
  <pageMargins left="0.7" right="0.7" top="0.75" bottom="0.75" header="0.3" footer="0.3"/>
  <pageSetup scale="41" orientation="portrait" horizontalDpi="4294967295" verticalDpi="429496729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A11"/>
  <sheetViews>
    <sheetView workbookViewId="0">
      <selection activeCell="A2" sqref="A2"/>
    </sheetView>
  </sheetViews>
  <sheetFormatPr baseColWidth="10" defaultRowHeight="18" x14ac:dyDescent="0"/>
  <cols>
    <col min="1" max="1" width="110.83203125" style="95" customWidth="1"/>
  </cols>
  <sheetData>
    <row r="1" spans="1:1">
      <c r="A1" s="95" t="s">
        <v>82</v>
      </c>
    </row>
    <row r="2" spans="1:1" ht="90">
      <c r="A2" s="96" t="s">
        <v>88</v>
      </c>
    </row>
    <row r="5" spans="1:1">
      <c r="A5" s="95" t="s">
        <v>83</v>
      </c>
    </row>
    <row r="6" spans="1:1" ht="90">
      <c r="A6" s="96" t="s">
        <v>84</v>
      </c>
    </row>
    <row r="11" spans="1:1" ht="36">
      <c r="A11" s="96" t="s">
        <v>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dGFR</vt:lpstr>
      <vt:lpstr>Disclaimer and Copyright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support_pb</dc:creator>
  <cp:lastModifiedBy>Dr. F. Buchkremer</cp:lastModifiedBy>
  <cp:lastPrinted>2015-05-11T12:33:05Z</cp:lastPrinted>
  <dcterms:created xsi:type="dcterms:W3CDTF">2013-06-22T14:11:53Z</dcterms:created>
  <dcterms:modified xsi:type="dcterms:W3CDTF">2015-05-22T23:07:50Z</dcterms:modified>
</cp:coreProperties>
</file>